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 firstSheet="9" activeTab="11"/>
  </bookViews>
  <sheets>
    <sheet name="01收支总表" sheetId="22" r:id="rId1"/>
    <sheet name="02部门收入总表" sheetId="8" r:id="rId2"/>
    <sheet name="03支出总表(项目)" sheetId="20" r:id="rId3"/>
    <sheet name="04拨款收支总表" sheetId="7" r:id="rId4"/>
    <sheet name="05一般公共" sheetId="9" r:id="rId5"/>
    <sheet name="06基本支出" sheetId="6" r:id="rId6"/>
    <sheet name="07三公经费" sheetId="24" r:id="rId7"/>
    <sheet name="08基金预算" sheetId="5" r:id="rId8"/>
    <sheet name="09预算项目绩效目标表" sheetId="26" r:id="rId9"/>
    <sheet name="10整体支出绩效目标表" sheetId="27" r:id="rId10"/>
    <sheet name="11政府预算公开表（部门预算经济科目）" sheetId="2" r:id="rId11"/>
    <sheet name="12政府预算公开表（政府预算经济科目）" sheetId="1" r:id="rId12"/>
  </sheets>
  <definedNames>
    <definedName name="_xlnm.Print_Area" localSheetId="1">'02部门收入总表'!$A$1:$R$5</definedName>
    <definedName name="_xlnm.Print_Area" localSheetId="11">'12政府预算公开表（政府预算经济科目）'!$A$1:$C$80</definedName>
    <definedName name="_xlnm._FilterDatabase" localSheetId="2" hidden="1">'03支出总表(项目)'!$S:$S</definedName>
  </definedNames>
  <calcPr calcId="144525"/>
</workbook>
</file>

<file path=xl/sharedStrings.xml><?xml version="1.0" encoding="utf-8"?>
<sst xmlns="http://schemas.openxmlformats.org/spreadsheetml/2006/main" count="956" uniqueCount="617">
  <si>
    <t>附件1-1</t>
  </si>
  <si>
    <t>部门收支总体情况表</t>
  </si>
  <si>
    <t>编制单位:浏阳经济技术开发区管理委员会财政局</t>
  </si>
  <si>
    <t>单位:万元（保留两位小数）</t>
  </si>
  <si>
    <t>收                  入</t>
  </si>
  <si>
    <t>支                  出</t>
  </si>
  <si>
    <t>项         目</t>
  </si>
  <si>
    <t>本年预算</t>
  </si>
  <si>
    <t>一、地方公共财政预算收入</t>
  </si>
  <si>
    <t>一、基本支出</t>
  </si>
  <si>
    <t>   1、财政补助收入</t>
  </si>
  <si>
    <t>    工资福利支出</t>
  </si>
  <si>
    <t>   2、纳入一般公共预算管理的非税收入</t>
  </si>
  <si>
    <t>    商品和服务支出</t>
  </si>
  <si>
    <t>   其中:1.行政事业性收费收入</t>
  </si>
  <si>
    <t>    对个人和家庭的补助</t>
  </si>
  <si>
    <t>        2.罚没收入</t>
  </si>
  <si>
    <t>二、项目支出</t>
  </si>
  <si>
    <t>        3.专项收入</t>
  </si>
  <si>
    <t>    专项工作类项目</t>
  </si>
  <si>
    <t>        4.国有资本经营收入</t>
  </si>
  <si>
    <t>    基本建设支出类项目</t>
  </si>
  <si>
    <t>        5.国有资源(资产)有偿使用收入</t>
  </si>
  <si>
    <t>    经济社会事业发展类项目</t>
  </si>
  <si>
    <t>        6.其他收入</t>
  </si>
  <si>
    <t>    惠民政策到人类项目</t>
  </si>
  <si>
    <t>        7.捐赠收入</t>
  </si>
  <si>
    <t>    对乡镇和村级补助类项目</t>
  </si>
  <si>
    <t>        8.政府住房基金收入</t>
  </si>
  <si>
    <t>    其他类项目支出</t>
  </si>
  <si>
    <t>二、纳入财政专户管理的非税收入</t>
  </si>
  <si>
    <t>   其中：1、事业性收费收入</t>
  </si>
  <si>
    <t>         2、上级补助收入</t>
  </si>
  <si>
    <t>         3、其他收入</t>
  </si>
  <si>
    <t>三、政府性基金管理的收入</t>
  </si>
  <si>
    <t>本 年 支 出 合 计</t>
  </si>
  <si>
    <t>四、上级转移支付收入</t>
  </si>
  <si>
    <t>五、体制分成</t>
  </si>
  <si>
    <t>三、对附属单位补助支出</t>
  </si>
  <si>
    <t>本 年 收 入 合 计</t>
  </si>
  <si>
    <t>四、上缴上级支出</t>
  </si>
  <si>
    <t>六、上年结转</t>
  </si>
  <si>
    <t>五、结转下年</t>
  </si>
  <si>
    <t>收  入  总  计</t>
  </si>
  <si>
    <t>支  出  总  计</t>
  </si>
  <si>
    <t>部门收入总体情况表</t>
  </si>
  <si>
    <t>单位：万元</t>
  </si>
  <si>
    <t>单位代码</t>
  </si>
  <si>
    <t>单位名称</t>
  </si>
  <si>
    <t>编制序列</t>
  </si>
  <si>
    <t>合计</t>
  </si>
  <si>
    <t>财政补助收入</t>
  </si>
  <si>
    <t>纳入预算管理的非税收入</t>
  </si>
  <si>
    <t>纳入财政专户管理的非税收入</t>
  </si>
  <si>
    <t>纳入政府性基金管理的收入</t>
  </si>
  <si>
    <t>上级转移支付收入</t>
  </si>
  <si>
    <t>其他收入</t>
  </si>
  <si>
    <t>上年结转</t>
  </si>
  <si>
    <t>行政事业性收费收入</t>
  </si>
  <si>
    <t>罚没收入</t>
  </si>
  <si>
    <t>专项收入</t>
  </si>
  <si>
    <t>国有资本经营收入</t>
  </si>
  <si>
    <t>国有资源（资产）有偿使用收入</t>
  </si>
  <si>
    <t>上级补助收入</t>
  </si>
  <si>
    <t>浏阳经济技术开发区管理委员会财政局</t>
  </si>
  <si>
    <t>附件1-3</t>
  </si>
  <si>
    <t>部门支出总体情况表</t>
  </si>
  <si>
    <t>单位：万元（保留两位小数）</t>
  </si>
  <si>
    <t>功能科目</t>
  </si>
  <si>
    <t>功能科目名称</t>
  </si>
  <si>
    <t>经办机构</t>
  </si>
  <si>
    <t>合  计</t>
  </si>
  <si>
    <t>基本支出</t>
  </si>
  <si>
    <t>项目支出</t>
  </si>
  <si>
    <t>对附属单位补助支出</t>
  </si>
  <si>
    <t>上缴上级支出</t>
  </si>
  <si>
    <t>结转下年</t>
  </si>
  <si>
    <t>类</t>
  </si>
  <si>
    <t>款</t>
  </si>
  <si>
    <t>项</t>
  </si>
  <si>
    <t>小计</t>
  </si>
  <si>
    <t>工资福利支出</t>
  </si>
  <si>
    <t>商品和服务支出</t>
  </si>
  <si>
    <t>对个人和家庭的补助</t>
  </si>
  <si>
    <t>专项工作类项目</t>
  </si>
  <si>
    <t>基本建设支出类项目</t>
  </si>
  <si>
    <t>社会事业发展类项目</t>
  </si>
  <si>
    <t>惠民政策到人类项目</t>
  </si>
  <si>
    <t>对乡镇和村级补助类项目</t>
  </si>
  <si>
    <t>其他类项目</t>
  </si>
  <si>
    <t>201</t>
  </si>
  <si>
    <t>一般公共服务支出</t>
  </si>
  <si>
    <t>20103</t>
  </si>
  <si>
    <t>政府办公厅（室）及相关机构事务</t>
  </si>
  <si>
    <t>2010301</t>
  </si>
  <si>
    <t xml:space="preserve">  行政运行</t>
  </si>
  <si>
    <t>2010302</t>
  </si>
  <si>
    <t xml:space="preserve">  一般行政管理事务</t>
  </si>
  <si>
    <t>2010303</t>
  </si>
  <si>
    <t xml:space="preserve">  机关服务</t>
  </si>
  <si>
    <t>2010306</t>
  </si>
  <si>
    <t xml:space="preserve">  政务公开审批</t>
  </si>
  <si>
    <t>20104</t>
  </si>
  <si>
    <t>发展与改革事务</t>
  </si>
  <si>
    <t>2010401</t>
  </si>
  <si>
    <t>2010402</t>
  </si>
  <si>
    <t>20105</t>
  </si>
  <si>
    <t>统计信息事务</t>
  </si>
  <si>
    <t>2010505</t>
  </si>
  <si>
    <t xml:space="preserve">  专项统计业务</t>
  </si>
  <si>
    <t>20106</t>
  </si>
  <si>
    <t>财政事务</t>
  </si>
  <si>
    <t>2010601</t>
  </si>
  <si>
    <t>2010602</t>
  </si>
  <si>
    <t>2010605</t>
  </si>
  <si>
    <t xml:space="preserve">  财政国库业务</t>
  </si>
  <si>
    <t>2010607</t>
  </si>
  <si>
    <t xml:space="preserve">  信息化建设</t>
  </si>
  <si>
    <t>2010608</t>
  </si>
  <si>
    <t xml:space="preserve">  财政委托业务支出</t>
  </si>
  <si>
    <t>20107</t>
  </si>
  <si>
    <t>税收事务</t>
  </si>
  <si>
    <t>2010702</t>
  </si>
  <si>
    <t>2</t>
  </si>
  <si>
    <t>20111</t>
  </si>
  <si>
    <t>纪检监察事务</t>
  </si>
  <si>
    <t>2011101</t>
  </si>
  <si>
    <t>2011102</t>
  </si>
  <si>
    <t>20113</t>
  </si>
  <si>
    <t>商贸事务</t>
  </si>
  <si>
    <t>2011301</t>
  </si>
  <si>
    <t>2011308</t>
  </si>
  <si>
    <t xml:space="preserve">  招商引资</t>
  </si>
  <si>
    <t>20129</t>
  </si>
  <si>
    <t>群众团体事务</t>
  </si>
  <si>
    <t>2012901</t>
  </si>
  <si>
    <t>2012902</t>
  </si>
  <si>
    <t>2012999</t>
  </si>
  <si>
    <t xml:space="preserve">  其他群众团体事务支出</t>
  </si>
  <si>
    <t>20136</t>
  </si>
  <si>
    <t>36</t>
  </si>
  <si>
    <t>其他共产党事务支出</t>
  </si>
  <si>
    <t>2013601</t>
  </si>
  <si>
    <t>2013602</t>
  </si>
  <si>
    <t>20138</t>
  </si>
  <si>
    <t>市场监督管理事务</t>
  </si>
  <si>
    <t>2013801</t>
  </si>
  <si>
    <t>2013802</t>
  </si>
  <si>
    <t>204</t>
  </si>
  <si>
    <t>公共安全支出</t>
  </si>
  <si>
    <t>20402</t>
  </si>
  <si>
    <t>公安</t>
  </si>
  <si>
    <t>2040201</t>
  </si>
  <si>
    <t>2040203</t>
  </si>
  <si>
    <t>2040220</t>
  </si>
  <si>
    <t xml:space="preserve">  执法办案</t>
  </si>
  <si>
    <t>2040299</t>
  </si>
  <si>
    <t xml:space="preserve">  其他公安支出</t>
  </si>
  <si>
    <t>20406</t>
  </si>
  <si>
    <t>司法</t>
  </si>
  <si>
    <t>2040605</t>
  </si>
  <si>
    <t>5</t>
  </si>
  <si>
    <t>普法宣传</t>
  </si>
  <si>
    <t>20499</t>
  </si>
  <si>
    <t>99</t>
  </si>
  <si>
    <t>其他公共安全支出</t>
  </si>
  <si>
    <t>2049901</t>
  </si>
  <si>
    <t>1</t>
  </si>
  <si>
    <t xml:space="preserve"> 其他公共安全支出</t>
  </si>
  <si>
    <t>205</t>
  </si>
  <si>
    <t>教育支出</t>
  </si>
  <si>
    <t>20502</t>
  </si>
  <si>
    <t>普通教育</t>
  </si>
  <si>
    <t>2050204</t>
  </si>
  <si>
    <t xml:space="preserve">  高中教育</t>
  </si>
  <si>
    <t>2050299</t>
  </si>
  <si>
    <t xml:space="preserve">  其他普通教育支出</t>
  </si>
  <si>
    <t>206</t>
  </si>
  <si>
    <t>科学技术支出</t>
  </si>
  <si>
    <t>20604</t>
  </si>
  <si>
    <t>技术研究与开发</t>
  </si>
  <si>
    <t>2060499</t>
  </si>
  <si>
    <t>其他技术研究与开发支出</t>
  </si>
  <si>
    <t>20605</t>
  </si>
  <si>
    <t>科技条件与服务</t>
  </si>
  <si>
    <t>2060501</t>
  </si>
  <si>
    <t xml:space="preserve">  机构运行</t>
  </si>
  <si>
    <t>2060599</t>
  </si>
  <si>
    <t xml:space="preserve">  其他科技条件与服务支出</t>
  </si>
  <si>
    <t>208</t>
  </si>
  <si>
    <t>社会保障和就业支出</t>
  </si>
  <si>
    <t>20801</t>
  </si>
  <si>
    <t>人力资源和社会保障管理事务</t>
  </si>
  <si>
    <t>2080101</t>
  </si>
  <si>
    <t>20802</t>
  </si>
  <si>
    <t>民政管理事务</t>
  </si>
  <si>
    <t>2080299</t>
  </si>
  <si>
    <t xml:space="preserve">  其他民政管理事务支出</t>
  </si>
  <si>
    <t>20807</t>
  </si>
  <si>
    <t>就业补助</t>
  </si>
  <si>
    <t>2080799</t>
  </si>
  <si>
    <t xml:space="preserve">  其他就业补助支出</t>
  </si>
  <si>
    <t>20819</t>
  </si>
  <si>
    <t>最低生活保障</t>
  </si>
  <si>
    <t>2081902</t>
  </si>
  <si>
    <t xml:space="preserve">  农村最低生活保障金支出</t>
  </si>
  <si>
    <t>211</t>
  </si>
  <si>
    <t>节能环保支出</t>
  </si>
  <si>
    <t>21101</t>
  </si>
  <si>
    <t>环境保护管理事务</t>
  </si>
  <si>
    <t>2110101</t>
  </si>
  <si>
    <t>2110102</t>
  </si>
  <si>
    <t>212</t>
  </si>
  <si>
    <t>城乡社区支出</t>
  </si>
  <si>
    <t>21201</t>
  </si>
  <si>
    <t>城乡社区管理事务</t>
  </si>
  <si>
    <t>2120101</t>
  </si>
  <si>
    <t>2120102</t>
  </si>
  <si>
    <t>2120103</t>
  </si>
  <si>
    <t>2120104</t>
  </si>
  <si>
    <t xml:space="preserve">  城管执法</t>
  </si>
  <si>
    <t>2120106</t>
  </si>
  <si>
    <t>6</t>
  </si>
  <si>
    <t>工程建设管理</t>
  </si>
  <si>
    <t>2120107</t>
  </si>
  <si>
    <t>7</t>
  </si>
  <si>
    <t>市政公用行业市场监管</t>
  </si>
  <si>
    <t>21202</t>
  </si>
  <si>
    <t>城乡社区规划与管理</t>
  </si>
  <si>
    <t>2120201</t>
  </si>
  <si>
    <t xml:space="preserve">  城乡社区规划与管理</t>
  </si>
  <si>
    <t>21203</t>
  </si>
  <si>
    <t>城乡社区公共设施</t>
  </si>
  <si>
    <t>2120303</t>
  </si>
  <si>
    <t xml:space="preserve">  小城镇基础设施建设</t>
  </si>
  <si>
    <t>21205</t>
  </si>
  <si>
    <t>城乡社区环境卫生</t>
  </si>
  <si>
    <t>2120501</t>
  </si>
  <si>
    <t xml:space="preserve">  城乡社区环境卫生</t>
  </si>
  <si>
    <t>21208</t>
  </si>
  <si>
    <t>国有土地使用权出让收入及对应专项债务收入安排的支出</t>
  </si>
  <si>
    <t>2120801</t>
  </si>
  <si>
    <t xml:space="preserve">  征地和拆迁补偿支出</t>
  </si>
  <si>
    <t>2120899</t>
  </si>
  <si>
    <t>其他国有土地使用权出让收入安排的支出</t>
  </si>
  <si>
    <t>21213</t>
  </si>
  <si>
    <t>城市基础设施配套费及对应专项债务收入安排的支出</t>
  </si>
  <si>
    <t>2121399</t>
  </si>
  <si>
    <t>其他城市基础设施配套费安排的支出</t>
  </si>
  <si>
    <t>21214</t>
  </si>
  <si>
    <t>污水处理费及对应专项债务收入安排的支出</t>
  </si>
  <si>
    <t>2121499</t>
  </si>
  <si>
    <t>其他污水处理费安排的支出</t>
  </si>
  <si>
    <t>21299</t>
  </si>
  <si>
    <t>其他城乡社区支出</t>
  </si>
  <si>
    <t>2129901</t>
  </si>
  <si>
    <t xml:space="preserve">  其他城乡社区支出</t>
  </si>
  <si>
    <t>213</t>
  </si>
  <si>
    <t>农林水支出</t>
  </si>
  <si>
    <t>21305</t>
  </si>
  <si>
    <t>扶贫</t>
  </si>
  <si>
    <t>2130505</t>
  </si>
  <si>
    <t xml:space="preserve">  生产发展</t>
  </si>
  <si>
    <t>214</t>
  </si>
  <si>
    <t>交通运输支出</t>
  </si>
  <si>
    <t>21499</t>
  </si>
  <si>
    <t>其他交通运输支出</t>
  </si>
  <si>
    <t>2149901</t>
  </si>
  <si>
    <t xml:space="preserve">  公共交通运营补助</t>
  </si>
  <si>
    <t>2149999</t>
  </si>
  <si>
    <t xml:space="preserve">  其他交通运输支出</t>
  </si>
  <si>
    <t>215</t>
  </si>
  <si>
    <t>资源勘探信息等支出</t>
  </si>
  <si>
    <t>21508</t>
  </si>
  <si>
    <t>支持中小企业发展和管理支出</t>
  </si>
  <si>
    <t>2150805</t>
  </si>
  <si>
    <t xml:space="preserve">  中小企业发展专项</t>
  </si>
  <si>
    <t>2150899</t>
  </si>
  <si>
    <t xml:space="preserve">  其他支持中小企业发展和管理支出</t>
  </si>
  <si>
    <t>217</t>
  </si>
  <si>
    <t>金融支出</t>
  </si>
  <si>
    <t>21701</t>
  </si>
  <si>
    <t>金融部门行政支出</t>
  </si>
  <si>
    <t>2170102</t>
  </si>
  <si>
    <t>一般行政管理事务</t>
  </si>
  <si>
    <t>220</t>
  </si>
  <si>
    <t>国土海洋气象等支出</t>
  </si>
  <si>
    <t>22001</t>
  </si>
  <si>
    <t>国土资源事务</t>
  </si>
  <si>
    <t>2200101</t>
  </si>
  <si>
    <t>2200106</t>
  </si>
  <si>
    <t xml:space="preserve">  土地资源利用与保护</t>
  </si>
  <si>
    <t>224</t>
  </si>
  <si>
    <t>灾害防治及应急管理支出</t>
  </si>
  <si>
    <t>22401</t>
  </si>
  <si>
    <t>应急管理事务</t>
  </si>
  <si>
    <t>2240106</t>
  </si>
  <si>
    <t>安全监管</t>
  </si>
  <si>
    <t>22402</t>
  </si>
  <si>
    <t>消防事务</t>
  </si>
  <si>
    <t>2240204</t>
  </si>
  <si>
    <t>消防应急救援</t>
  </si>
  <si>
    <t>230</t>
  </si>
  <si>
    <t>转移性支出</t>
  </si>
  <si>
    <t>23006</t>
  </si>
  <si>
    <t>上解支出</t>
  </si>
  <si>
    <t>2300601</t>
  </si>
  <si>
    <t>体制上解支出</t>
  </si>
  <si>
    <t>232</t>
  </si>
  <si>
    <t>债务付息支出</t>
  </si>
  <si>
    <t>23204</t>
  </si>
  <si>
    <t>4</t>
  </si>
  <si>
    <t>地方政府专项债务付息支出</t>
  </si>
  <si>
    <t>2320499</t>
  </si>
  <si>
    <t>其他政府性基金债务付息支出</t>
  </si>
  <si>
    <t>财政拨款收支总体情况表</t>
  </si>
  <si>
    <t>收            入</t>
  </si>
  <si>
    <t>支              出</t>
  </si>
  <si>
    <t>项目</t>
  </si>
  <si>
    <t>一般公共预算</t>
  </si>
  <si>
    <t>政府性基金预算</t>
  </si>
  <si>
    <t>一、一般公共预算拨款</t>
  </si>
  <si>
    <t>一、一般公共服务</t>
  </si>
  <si>
    <t>  财政补助收入</t>
  </si>
  <si>
    <t>二、国防</t>
  </si>
  <si>
    <t>  纳入一般公共预算管理的非税收入</t>
  </si>
  <si>
    <t>三、公共安全</t>
  </si>
  <si>
    <t>    行政事业性收费收入</t>
  </si>
  <si>
    <t>四、教育</t>
  </si>
  <si>
    <t>    罚没收入</t>
  </si>
  <si>
    <t>五、科学技术支出</t>
  </si>
  <si>
    <t>    专项收入</t>
  </si>
  <si>
    <t>六、文化体育与传媒支出</t>
  </si>
  <si>
    <t>    国有资本经营收入</t>
  </si>
  <si>
    <t>七、社会保障和就业支出</t>
  </si>
  <si>
    <t>    国有资源(资产)有偿使用收入</t>
  </si>
  <si>
    <t>八、社会保险基金支出</t>
  </si>
  <si>
    <t>    其他收入</t>
  </si>
  <si>
    <t>九、医疗卫生支出</t>
  </si>
  <si>
    <t> 纳入财政专户管理的非税收入</t>
  </si>
  <si>
    <t>十、节能环保支出</t>
  </si>
  <si>
    <t> 上级转移支付收入</t>
  </si>
  <si>
    <t>十一、城乡社区支出</t>
  </si>
  <si>
    <t>  上年结转</t>
  </si>
  <si>
    <t>十二、农林水支出</t>
  </si>
  <si>
    <t> 体制分成</t>
  </si>
  <si>
    <t>十三、交通运输</t>
  </si>
  <si>
    <t>十四、资源勘探信息等支出</t>
  </si>
  <si>
    <t>二、政府性基金预算收入</t>
  </si>
  <si>
    <t>十五、商业服务业等支出</t>
  </si>
  <si>
    <t>十六、金融支出</t>
  </si>
  <si>
    <t>十七、援助其他地区支出</t>
  </si>
  <si>
    <t>十八、国土资源气象等支出</t>
  </si>
  <si>
    <t>十九、住房保障支出</t>
  </si>
  <si>
    <t>二十、粮油物资储备支出</t>
  </si>
  <si>
    <t>二一、灾害防治及应急管理支出</t>
  </si>
  <si>
    <t>二二、预备费</t>
  </si>
  <si>
    <t>二三、其他支出</t>
  </si>
  <si>
    <t>二四、转移性支出</t>
  </si>
  <si>
    <t>二五、债务还本支出</t>
  </si>
  <si>
    <t>二六、债务付息支出</t>
  </si>
  <si>
    <t>二七、债务发行费用支出</t>
  </si>
  <si>
    <t>本年收入合计</t>
  </si>
  <si>
    <t>本年支出合计</t>
  </si>
  <si>
    <t>一般公共预算支出情况表</t>
  </si>
  <si>
    <t>单位:万元(保留两位小数）</t>
  </si>
  <si>
    <t>科目名称</t>
  </si>
  <si>
    <t>总计</t>
  </si>
  <si>
    <t>一般公共预算基本支出情况表</t>
  </si>
  <si>
    <t>单位：元</t>
  </si>
  <si>
    <t>经济科目名称</t>
  </si>
  <si>
    <r>
      <rPr>
        <sz val="13"/>
        <rFont val="Times New Roman"/>
        <charset val="134"/>
      </rPr>
      <t>2020</t>
    </r>
    <r>
      <rPr>
        <sz val="13"/>
        <rFont val="宋体"/>
        <charset val="134"/>
      </rPr>
      <t>年预算</t>
    </r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</si>
  <si>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</si>
  <si>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</si>
  <si>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</si>
  <si>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</si>
  <si>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</si>
  <si>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</si>
  <si>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</si>
  <si>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</si>
  <si>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</si>
  <si>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</si>
  <si>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</si>
  <si>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</si>
  <si>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</si>
  <si>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</si>
  <si>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</si>
  <si>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</si>
  <si>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</si>
  <si>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</si>
  <si>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</si>
  <si>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</si>
  <si>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</si>
  <si>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</si>
  <si>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</si>
  <si>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</si>
  <si>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</si>
  <si>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</si>
  <si>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</si>
  <si>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</si>
  <si>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</si>
  <si>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</si>
  <si>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</si>
  <si>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</si>
  <si>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</si>
  <si>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</si>
  <si>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</si>
  <si>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</si>
  <si>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</si>
  <si>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</t>
  </si>
  <si>
    <t>税金及附加费用</t>
  </si>
  <si>
    <t>其他商品和服务支出</t>
  </si>
  <si>
    <t>对个人和家庭的补助支出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</si>
  <si>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</si>
  <si>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</si>
  <si>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</si>
  <si>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</si>
  <si>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</si>
  <si>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</si>
  <si>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</si>
  <si>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</si>
  <si>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</si>
  <si>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代缴社会保险</t>
  </si>
  <si>
    <t>其他对个人和家庭的补助支出</t>
  </si>
  <si>
    <t>一般公共预算“三公”经费预算表</t>
  </si>
  <si>
    <t>功能科目代码</t>
  </si>
  <si>
    <t>三公经费</t>
  </si>
  <si>
    <t>合 计</t>
  </si>
  <si>
    <t>公务用车购置及运行费</t>
  </si>
  <si>
    <t>因公出国费</t>
  </si>
  <si>
    <t>公务用车购置费</t>
  </si>
  <si>
    <t>公务用车运行费</t>
  </si>
  <si>
    <t>2018年政府性基金预算支出表</t>
  </si>
  <si>
    <t>政府性基金预算支出情况表</t>
  </si>
  <si>
    <t>单位:万元</t>
  </si>
  <si>
    <t>科目编码</t>
  </si>
  <si>
    <t>浏阳高新技术产业开发区管理委员会</t>
  </si>
  <si>
    <t>浏阳市财政局浏阳经济技术开发区分局</t>
  </si>
  <si>
    <t xml:space="preserve">  其他国有土地使用权出让收入安排的支出</t>
  </si>
  <si>
    <t>2020年预算项目绩效目标表</t>
  </si>
  <si>
    <t>项目名称</t>
  </si>
  <si>
    <t>资金安排(万元)</t>
  </si>
  <si>
    <t>项目实施产出成果目标</t>
  </si>
  <si>
    <t>项目绩效目标</t>
  </si>
  <si>
    <t>定量或定性目标(成果目标)</t>
  </si>
  <si>
    <t>定量或定性目标(绩效目标)</t>
  </si>
  <si>
    <t>目标类型</t>
  </si>
  <si>
    <t>目标(指标)内容</t>
  </si>
  <si>
    <t>效益类型</t>
  </si>
  <si>
    <t>质量目标</t>
  </si>
  <si>
    <t xml:space="preserve">确保园区各部门工作正常运转。          </t>
  </si>
  <si>
    <t>社会效益</t>
  </si>
  <si>
    <t>优化园区环境，提高社会综合效益。</t>
  </si>
  <si>
    <t>确保园区重大项目有序推进。</t>
  </si>
  <si>
    <t>加强园区基础设施建设，为园区综合发展打下基础。</t>
  </si>
  <si>
    <t>经济社会事业发展类项目</t>
  </si>
  <si>
    <t>确保财政资金有序支出，支持民生、社保、科教文卫等各项社会事业发展。</t>
  </si>
  <si>
    <t>加强园区财政科学化精细化管理，提高财政资金使用效益，服务园区经济发展方式转变和经济结构调整，支持民生、社保、科教文卫等各项社会事业发展。</t>
  </si>
  <si>
    <t>惠民政策到人项目</t>
  </si>
  <si>
    <t>保证基本民生项目。</t>
  </si>
  <si>
    <t>确保周边乡镇各项工作正常运转。</t>
  </si>
  <si>
    <t>促进周边乡镇经济进一步快速发展。</t>
  </si>
  <si>
    <t>其他类项目支出</t>
  </si>
  <si>
    <t>2020年整体支出绩效目标表</t>
  </si>
  <si>
    <t>年度预算申请</t>
  </si>
  <si>
    <t>部门职能
职责描述</t>
  </si>
  <si>
    <t>整体绩
效目标</t>
  </si>
  <si>
    <t>单位整体支出年度绩效目标</t>
  </si>
  <si>
    <t>资金总额</t>
  </si>
  <si>
    <t>按收入性质分</t>
  </si>
  <si>
    <t>按支出性质分</t>
  </si>
  <si>
    <t>产出指标</t>
  </si>
  <si>
    <t>效益指标</t>
  </si>
  <si>
    <t>政府性基金拨款</t>
  </si>
  <si>
    <t>国有资本经营预算拨款</t>
  </si>
  <si>
    <t>纳入专户的非税收入拨款</t>
  </si>
  <si>
    <t>其他资金</t>
  </si>
  <si>
    <t>为浏阳经济技术开发区的开发和建设提供管理保障。经开区发展规划的制订与实施；经开区内土地的统一开发与管理；经开区建设与管理；经开区内企业监督管理服务；相关社会事务管理与服务。</t>
  </si>
  <si>
    <t>加强财政科学化精细化管理，提高财政资金使用效益。支持民生、社保等各项社会事业发展。</t>
  </si>
  <si>
    <t>保证市委市政府决议、决定的落实；确保财政有序支出，支持民生、社保、群众文化、体育等各项社会事业发展。</t>
  </si>
  <si>
    <t>确保财政资金使用效率和绩效，切实改善提高人民的生产生活环境。力争服务对象满意度达到100%。</t>
  </si>
  <si>
    <t>2020年部门预算经济科目</t>
  </si>
  <si>
    <t>部门经济科目</t>
  </si>
  <si>
    <t>部门经济科目名称</t>
  </si>
  <si>
    <t>合   计</t>
  </si>
  <si>
    <t>  基本工资</t>
  </si>
  <si>
    <t>  津贴补贴</t>
  </si>
  <si>
    <t>  奖金</t>
  </si>
  <si>
    <t>  伙食补助费</t>
  </si>
  <si>
    <t>  绩效工资</t>
  </si>
  <si>
    <t>  机关事业单位基本养老保险缴费</t>
  </si>
  <si>
    <t>  职业年金缴费</t>
  </si>
  <si>
    <t>  职工基本医疗保险缴费</t>
  </si>
  <si>
    <t>  公务员医疗补助缴费</t>
  </si>
  <si>
    <t>  其他社会保障缴费</t>
  </si>
  <si>
    <t>  住房公积金</t>
  </si>
  <si>
    <t>  医疗费</t>
  </si>
  <si>
    <t>  其他工资福利支出</t>
  </si>
  <si>
    <t>  办公费</t>
  </si>
  <si>
    <t>  印刷费</t>
  </si>
  <si>
    <t>  咨询费</t>
  </si>
  <si>
    <t>  手续费</t>
  </si>
  <si>
    <t>  水费</t>
  </si>
  <si>
    <t>  电费</t>
  </si>
  <si>
    <t>  邮电费</t>
  </si>
  <si>
    <t>  取暖费</t>
  </si>
  <si>
    <t>  物业管理费</t>
  </si>
  <si>
    <t>  差旅费</t>
  </si>
  <si>
    <t>  因公出国（境）费用</t>
  </si>
  <si>
    <t>  维修(护)费</t>
  </si>
  <si>
    <t>  租赁费</t>
  </si>
  <si>
    <t>  会议费</t>
  </si>
  <si>
    <t>  培训费</t>
  </si>
  <si>
    <t>  公务接待费</t>
  </si>
  <si>
    <t>  专用材料费</t>
  </si>
  <si>
    <t>  被装购置费</t>
  </si>
  <si>
    <t>  专用燃料费</t>
  </si>
  <si>
    <t>  劳务费</t>
  </si>
  <si>
    <t>  委托业务费</t>
  </si>
  <si>
    <t>  工会经费</t>
  </si>
  <si>
    <t>  福利费</t>
  </si>
  <si>
    <t>  公务用车运行维护费</t>
  </si>
  <si>
    <t>  其他交通费用</t>
  </si>
  <si>
    <t>  税金及附加费用</t>
  </si>
  <si>
    <t>  其他商品和服务支出</t>
  </si>
  <si>
    <t>  离休费</t>
  </si>
  <si>
    <t>  退休费</t>
  </si>
  <si>
    <t>  退职（役）费</t>
  </si>
  <si>
    <t>  抚恤金</t>
  </si>
  <si>
    <t>  生活补助</t>
  </si>
  <si>
    <t>  救济费</t>
  </si>
  <si>
    <t>  助学金</t>
  </si>
  <si>
    <t>  奖励金</t>
  </si>
  <si>
    <t>  生产补贴</t>
  </si>
  <si>
    <t>  其他对个人和家庭的补助支出</t>
  </si>
  <si>
    <t>债务利息及费用支出</t>
  </si>
  <si>
    <t>  国内债务利息</t>
  </si>
  <si>
    <t>  国外债务利息</t>
  </si>
  <si>
    <t>  国内债务发行费用</t>
  </si>
  <si>
    <t>  国外债务发行费用</t>
  </si>
  <si>
    <t>资本性支出（基本建设）</t>
  </si>
  <si>
    <t>  房屋建筑物购建</t>
  </si>
  <si>
    <t>  办公设备购置</t>
  </si>
  <si>
    <t>  专用设备购置</t>
  </si>
  <si>
    <t>  基础设施建设</t>
  </si>
  <si>
    <t>  大型修缮</t>
  </si>
  <si>
    <t>  信息网络及软件购置更新</t>
  </si>
  <si>
    <t>  物资储备</t>
  </si>
  <si>
    <t>  公务用车购置</t>
  </si>
  <si>
    <t>  其他交通工具购置</t>
  </si>
  <si>
    <t>  文物和陈列品购置</t>
  </si>
  <si>
    <t>  无形资产购置</t>
  </si>
  <si>
    <t>  其他基本建设支出</t>
  </si>
  <si>
    <t>资本性支出</t>
  </si>
  <si>
    <t>  土地补偿</t>
  </si>
  <si>
    <t>  安置补助</t>
  </si>
  <si>
    <t>  地上附着物和青苗补偿</t>
  </si>
  <si>
    <t>  拆迁补偿</t>
  </si>
  <si>
    <t>对企业补助（基本建设）</t>
  </si>
  <si>
    <t>  资本金注入</t>
  </si>
  <si>
    <t>  其他对企业补助</t>
  </si>
  <si>
    <t>对企业补助</t>
  </si>
  <si>
    <t>  政府投资基金股权投资</t>
  </si>
  <si>
    <t>  费用补贴</t>
  </si>
  <si>
    <t>  利息补贴</t>
  </si>
  <si>
    <t>  其他对企业补贴</t>
  </si>
  <si>
    <t>对社会保障基金补助</t>
  </si>
  <si>
    <t>  对社会保险基金补助</t>
  </si>
  <si>
    <t>  补充全国社会保障基金</t>
  </si>
  <si>
    <t>其他支出</t>
  </si>
  <si>
    <t>  赠与</t>
  </si>
  <si>
    <t>  国家补偿费用支出</t>
  </si>
  <si>
    <t>  对民间非营利组织和群众性自治组织补贴</t>
  </si>
  <si>
    <t>  其他支出</t>
  </si>
  <si>
    <t>2020年政府预算经济科目</t>
  </si>
  <si>
    <t>政府经济科目</t>
  </si>
  <si>
    <t>政府经济科目名称</t>
  </si>
  <si>
    <t>总   计</t>
  </si>
  <si>
    <t>机关工资福利支出</t>
  </si>
  <si>
    <t>  工资奖金津补贴</t>
  </si>
  <si>
    <t>  社会保障缴费</t>
  </si>
  <si>
    <t>机关商品和服务支出</t>
  </si>
  <si>
    <t>  办公经费</t>
  </si>
  <si>
    <t>  专用材料购置费</t>
  </si>
  <si>
    <t>  因公出国(境)费用</t>
  </si>
  <si>
    <t>机关资本性支出(一)</t>
  </si>
  <si>
    <t>  土地拆迁补偿和安置支出</t>
  </si>
  <si>
    <t>  设备购置</t>
  </si>
  <si>
    <t>  其他资本性支出</t>
  </si>
  <si>
    <t>机关资本性支出(二)</t>
  </si>
  <si>
    <t>对事业单位经常性补助</t>
  </si>
  <si>
    <t>  工资福利支出</t>
  </si>
  <si>
    <t>  商品和服务支出</t>
  </si>
  <si>
    <t>  其他对事业单位补助</t>
  </si>
  <si>
    <t>对事业单位资本性补助</t>
  </si>
  <si>
    <t>  机关资本性支出(一)</t>
  </si>
  <si>
    <t>  机关资本性支出(二)</t>
  </si>
  <si>
    <t>  费用贴息</t>
  </si>
  <si>
    <t>对企业资本性支出</t>
  </si>
  <si>
    <t>  对企业资本性支出（一）</t>
  </si>
  <si>
    <t>  对企业资本性支出（二）</t>
  </si>
  <si>
    <t>  社会福利和救助</t>
  </si>
  <si>
    <t>  个人农业生产补贴</t>
  </si>
  <si>
    <t>  离退休费</t>
  </si>
  <si>
    <t>  对社会保障基金补助</t>
  </si>
  <si>
    <t>  国内债务付息</t>
  </si>
  <si>
    <t>债务还本支出</t>
  </si>
  <si>
    <t>  国内债务还本</t>
  </si>
  <si>
    <t>  国外债务还本</t>
  </si>
  <si>
    <t>  上下级政府间转移性支出</t>
  </si>
  <si>
    <t>  援助其他地区支出</t>
  </si>
  <si>
    <t>  债务转贷</t>
  </si>
  <si>
    <t>  调出资金</t>
  </si>
  <si>
    <t>预备费及预留</t>
  </si>
  <si>
    <t>  预备费</t>
  </si>
  <si>
    <t>  预留</t>
  </si>
  <si>
    <t>  国家赔偿费用支出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</si>
</sst>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#,##0.0_ "/>
    <numFmt numFmtId="178" formatCode="#,##0.00_ "/>
    <numFmt numFmtId="179" formatCode="0_);[Red]\(0\)"/>
    <numFmt numFmtId="180" formatCode="#,##0.00_);[Red]\(#,##0.00\)"/>
    <numFmt numFmtId="181" formatCode="0.00_ "/>
  </numFmts>
  <fonts count="48">
    <font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黑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name val="SimSun"/>
      <charset val="134"/>
    </font>
    <font>
      <sz val="17"/>
      <name val="SimSun"/>
      <charset val="134"/>
    </font>
    <font>
      <sz val="9"/>
      <color theme="1"/>
      <name val="宋体"/>
      <charset val="134"/>
    </font>
    <font>
      <sz val="10"/>
      <name val="Times New Roman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7"/>
      <name val="SimSun"/>
      <charset val="134"/>
    </font>
    <font>
      <sz val="13"/>
      <name val="Times New Roman"/>
      <charset val="134"/>
    </font>
    <font>
      <b/>
      <sz val="11"/>
      <name val="SimSu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18"/>
      <name val="SimSun"/>
      <charset val="134"/>
    </font>
    <font>
      <sz val="9"/>
      <name val="SimSun"/>
      <charset val="134"/>
    </font>
    <font>
      <b/>
      <sz val="9"/>
      <name val="宋体"/>
      <charset val="134"/>
      <scheme val="minor"/>
    </font>
    <font>
      <b/>
      <sz val="17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3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808080"/>
      </left>
      <right/>
      <top/>
      <bottom/>
      <diagonal/>
    </border>
    <border>
      <left/>
      <right/>
      <top style="thin">
        <color rgb="FF808080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/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5" fillId="7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>
      <alignment vertical="center"/>
    </xf>
    <xf numFmtId="0" fontId="0" fillId="18" borderId="22" applyNumberFormat="0" applyFont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" fillId="0" borderId="0"/>
    <xf numFmtId="0" fontId="6" fillId="0" borderId="0">
      <alignment vertical="center"/>
    </xf>
    <xf numFmtId="0" fontId="43" fillId="0" borderId="16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0" fillId="17" borderId="19" applyNumberFormat="0" applyAlignment="0" applyProtection="0">
      <alignment vertical="center"/>
    </xf>
    <xf numFmtId="0" fontId="46" fillId="17" borderId="17" applyNumberFormat="0" applyAlignment="0" applyProtection="0">
      <alignment vertical="center"/>
    </xf>
    <xf numFmtId="0" fontId="27" fillId="3" borderId="15" applyNumberFormat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39" fillId="25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6" fillId="0" borderId="0"/>
    <xf numFmtId="0" fontId="38" fillId="14" borderId="0" applyNumberFormat="0" applyBorder="0" applyAlignment="0" applyProtection="0">
      <alignment vertical="center"/>
    </xf>
    <xf numFmtId="0" fontId="6" fillId="0" borderId="0"/>
    <xf numFmtId="0" fontId="0" fillId="0" borderId="0">
      <alignment vertical="center"/>
    </xf>
    <xf numFmtId="0" fontId="8" fillId="0" borderId="0"/>
  </cellStyleXfs>
  <cellXfs count="158">
    <xf numFmtId="0" fontId="0" fillId="0" borderId="0" xfId="0">
      <alignment vertical="center"/>
    </xf>
    <xf numFmtId="0" fontId="0" fillId="0" borderId="0" xfId="0" applyNumberFormat="1">
      <alignment vertical="center"/>
    </xf>
    <xf numFmtId="180" fontId="0" fillId="0" borderId="0" xfId="0" applyNumberFormat="1">
      <alignment vertical="center"/>
    </xf>
    <xf numFmtId="178" fontId="1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left" vertical="center" wrapText="1"/>
    </xf>
    <xf numFmtId="178" fontId="3" fillId="0" borderId="0" xfId="0" applyNumberFormat="1" applyFont="1" applyBorder="1" applyAlignment="1">
      <alignment horizontal="left" vertical="center" wrapText="1"/>
    </xf>
    <xf numFmtId="180" fontId="2" fillId="0" borderId="0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178" fontId="4" fillId="0" borderId="1" xfId="0" applyNumberFormat="1" applyFont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78" fontId="2" fillId="0" borderId="0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178" fontId="3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left" vertical="center" wrapText="1"/>
    </xf>
    <xf numFmtId="178" fontId="5" fillId="0" borderId="1" xfId="0" applyNumberFormat="1" applyFont="1" applyBorder="1" applyAlignment="1">
      <alignment horizontal="left" vertical="center" wrapText="1"/>
    </xf>
    <xf numFmtId="180" fontId="5" fillId="0" borderId="1" xfId="0" applyNumberFormat="1" applyFont="1" applyFill="1" applyBorder="1" applyAlignment="1">
      <alignment horizontal="right" vertical="center" wrapText="1"/>
    </xf>
    <xf numFmtId="0" fontId="2" fillId="0" borderId="0" xfId="0" applyNumberFormat="1" applyFont="1" applyBorder="1" applyAlignment="1">
      <alignment horizontal="left" vertical="center" wrapText="1"/>
    </xf>
    <xf numFmtId="178" fontId="2" fillId="0" borderId="0" xfId="0" applyNumberFormat="1" applyFont="1" applyBorder="1" applyAlignment="1">
      <alignment horizontal="right" vertical="center" wrapText="1"/>
    </xf>
    <xf numFmtId="180" fontId="2" fillId="0" borderId="0" xfId="0" applyNumberFormat="1" applyFont="1" applyBorder="1" applyAlignment="1">
      <alignment horizontal="left" vertical="center" wrapText="1"/>
    </xf>
    <xf numFmtId="178" fontId="3" fillId="0" borderId="2" xfId="0" applyNumberFormat="1" applyFont="1" applyBorder="1" applyAlignment="1">
      <alignment horizontal="left" vertical="center" wrapText="1"/>
    </xf>
    <xf numFmtId="180" fontId="2" fillId="0" borderId="0" xfId="0" applyNumberFormat="1" applyFont="1" applyAlignment="1">
      <alignment horizontal="right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left" vertical="center" wrapText="1"/>
    </xf>
    <xf numFmtId="178" fontId="5" fillId="0" borderId="3" xfId="0" applyNumberFormat="1" applyFont="1" applyBorder="1" applyAlignment="1">
      <alignment horizontal="center" vertical="center" wrapText="1"/>
    </xf>
    <xf numFmtId="180" fontId="5" fillId="0" borderId="3" xfId="0" applyNumberFormat="1" applyFont="1" applyBorder="1" applyAlignment="1">
      <alignment horizontal="right" vertical="center" wrapText="1"/>
    </xf>
    <xf numFmtId="0" fontId="3" fillId="0" borderId="3" xfId="0" applyNumberFormat="1" applyFont="1" applyBorder="1" applyAlignment="1">
      <alignment horizontal="left" vertical="center" wrapText="1"/>
    </xf>
    <xf numFmtId="178" fontId="3" fillId="0" borderId="3" xfId="0" applyNumberFormat="1" applyFont="1" applyBorder="1" applyAlignment="1">
      <alignment horizontal="left" vertical="center" wrapText="1"/>
    </xf>
    <xf numFmtId="178" fontId="5" fillId="0" borderId="3" xfId="0" applyNumberFormat="1" applyFont="1" applyBorder="1" applyAlignment="1">
      <alignment horizontal="left" vertical="center" wrapText="1"/>
    </xf>
    <xf numFmtId="180" fontId="5" fillId="0" borderId="3" xfId="0" applyNumberFormat="1" applyFont="1" applyFill="1" applyBorder="1" applyAlignment="1">
      <alignment horizontal="right" vertical="center" wrapText="1"/>
    </xf>
    <xf numFmtId="0" fontId="2" fillId="0" borderId="5" xfId="0" applyNumberFormat="1" applyFont="1" applyBorder="1" applyAlignment="1">
      <alignment horizontal="left" vertical="center" wrapText="1"/>
    </xf>
    <xf numFmtId="178" fontId="2" fillId="0" borderId="5" xfId="0" applyNumberFormat="1" applyFont="1" applyBorder="1" applyAlignment="1">
      <alignment horizontal="right" vertical="center" wrapText="1"/>
    </xf>
    <xf numFmtId="180" fontId="2" fillId="0" borderId="5" xfId="0" applyNumberFormat="1" applyFont="1" applyBorder="1" applyAlignment="1">
      <alignment horizontal="left" vertical="center" wrapText="1"/>
    </xf>
    <xf numFmtId="0" fontId="0" fillId="0" borderId="0" xfId="55">
      <alignment vertical="center"/>
    </xf>
    <xf numFmtId="0" fontId="6" fillId="0" borderId="0" xfId="47">
      <alignment vertical="center"/>
    </xf>
    <xf numFmtId="0" fontId="1" fillId="0" borderId="0" xfId="56" applyFont="1" applyAlignment="1">
      <alignment horizontal="center" vertical="center" wrapText="1"/>
    </xf>
    <xf numFmtId="0" fontId="0" fillId="0" borderId="6" xfId="55" applyBorder="1" applyAlignment="1">
      <alignment vertical="center"/>
    </xf>
    <xf numFmtId="177" fontId="7" fillId="0" borderId="0" xfId="20" applyNumberFormat="1" applyFont="1" applyAlignment="1">
      <alignment horizontal="right" vertical="center"/>
    </xf>
    <xf numFmtId="0" fontId="7" fillId="0" borderId="0" xfId="20" applyFont="1" applyAlignment="1">
      <alignment vertical="center"/>
    </xf>
    <xf numFmtId="0" fontId="7" fillId="0" borderId="1" xfId="56" applyFont="1" applyBorder="1" applyAlignment="1">
      <alignment horizontal="center" vertical="center"/>
    </xf>
    <xf numFmtId="0" fontId="7" fillId="0" borderId="1" xfId="56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left" vertical="center" wrapText="1"/>
    </xf>
    <xf numFmtId="3" fontId="8" fillId="0" borderId="1" xfId="56" applyNumberFormat="1" applyBorder="1" applyAlignment="1">
      <alignment horizontal="right" vertical="center"/>
    </xf>
    <xf numFmtId="0" fontId="8" fillId="0" borderId="0" xfId="20"/>
    <xf numFmtId="0" fontId="7" fillId="2" borderId="0" xfId="55" applyFont="1" applyFill="1" applyAlignment="1">
      <alignment horizontal="right"/>
    </xf>
    <xf numFmtId="0" fontId="7" fillId="0" borderId="7" xfId="56" applyFont="1" applyBorder="1" applyAlignment="1">
      <alignment horizontal="center" vertical="center" wrapText="1"/>
    </xf>
    <xf numFmtId="0" fontId="7" fillId="0" borderId="8" xfId="56" applyFont="1" applyBorder="1" applyAlignment="1">
      <alignment horizontal="center" vertical="center" wrapText="1"/>
    </xf>
    <xf numFmtId="49" fontId="5" fillId="0" borderId="1" xfId="56" applyNumberFormat="1" applyFont="1" applyFill="1" applyBorder="1" applyAlignment="1" applyProtection="1">
      <alignment vertical="center" wrapText="1"/>
    </xf>
    <xf numFmtId="0" fontId="5" fillId="0" borderId="1" xfId="56" applyNumberFormat="1" applyFont="1" applyFill="1" applyBorder="1" applyAlignment="1" applyProtection="1">
      <alignment vertical="center" wrapText="1"/>
    </xf>
    <xf numFmtId="0" fontId="0" fillId="0" borderId="9" xfId="55" applyBorder="1" applyAlignment="1">
      <alignment horizontal="right" vertical="center"/>
    </xf>
    <xf numFmtId="178" fontId="1" fillId="0" borderId="0" xfId="55" applyNumberFormat="1" applyFont="1" applyAlignment="1">
      <alignment horizontal="center" vertical="center" wrapText="1"/>
    </xf>
    <xf numFmtId="0" fontId="0" fillId="0" borderId="6" xfId="55" applyBorder="1">
      <alignment vertical="center"/>
    </xf>
    <xf numFmtId="0" fontId="0" fillId="0" borderId="6" xfId="55" applyBorder="1" applyAlignment="1">
      <alignment horizontal="right" vertical="center"/>
    </xf>
    <xf numFmtId="0" fontId="9" fillId="0" borderId="1" xfId="55" applyFont="1" applyBorder="1" applyAlignment="1">
      <alignment horizontal="center" vertical="center"/>
    </xf>
    <xf numFmtId="0" fontId="9" fillId="0" borderId="1" xfId="55" applyFont="1" applyBorder="1" applyAlignment="1">
      <alignment horizontal="center" vertical="center" wrapText="1"/>
    </xf>
    <xf numFmtId="0" fontId="0" fillId="0" borderId="1" xfId="55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8" fontId="5" fillId="0" borderId="10" xfId="0" applyNumberFormat="1" applyFont="1" applyBorder="1" applyAlignment="1">
      <alignment horizontal="left" vertical="center" wrapText="1"/>
    </xf>
    <xf numFmtId="176" fontId="0" fillId="0" borderId="0" xfId="0" applyNumberFormat="1">
      <alignment vertical="center"/>
    </xf>
    <xf numFmtId="178" fontId="12" fillId="0" borderId="0" xfId="0" applyNumberFormat="1" applyFont="1" applyAlignment="1">
      <alignment horizontal="left" vertical="center" wrapText="1"/>
    </xf>
    <xf numFmtId="178" fontId="12" fillId="0" borderId="10" xfId="0" applyNumberFormat="1" applyFont="1" applyBorder="1" applyAlignment="1">
      <alignment horizontal="left" vertical="center" wrapText="1"/>
    </xf>
    <xf numFmtId="176" fontId="13" fillId="0" borderId="0" xfId="0" applyNumberFormat="1" applyFont="1" applyAlignment="1">
      <alignment horizontal="center" vertical="center" wrapText="1"/>
    </xf>
    <xf numFmtId="178" fontId="13" fillId="0" borderId="0" xfId="0" applyNumberFormat="1" applyFont="1" applyAlignment="1">
      <alignment horizontal="center" vertical="center" wrapText="1"/>
    </xf>
    <xf numFmtId="176" fontId="12" fillId="0" borderId="0" xfId="0" applyNumberFormat="1" applyFont="1" applyBorder="1" applyAlignment="1">
      <alignment horizontal="left" vertical="center" wrapText="1"/>
    </xf>
    <xf numFmtId="178" fontId="12" fillId="0" borderId="0" xfId="0" applyNumberFormat="1" applyFont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178" fontId="12" fillId="0" borderId="5" xfId="0" applyNumberFormat="1" applyFont="1" applyBorder="1" applyAlignment="1">
      <alignment horizontal="left" vertical="center" wrapText="1"/>
    </xf>
    <xf numFmtId="176" fontId="14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178" fontId="12" fillId="0" borderId="0" xfId="0" applyNumberFormat="1" applyFont="1" applyAlignment="1">
      <alignment horizontal="right" vertical="center" wrapText="1"/>
    </xf>
    <xf numFmtId="178" fontId="15" fillId="0" borderId="1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178" fontId="1" fillId="0" borderId="0" xfId="0" applyNumberFormat="1" applyFont="1" applyFill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left" vertical="center" wrapText="1"/>
    </xf>
    <xf numFmtId="178" fontId="16" fillId="0" borderId="0" xfId="0" applyNumberFormat="1" applyFont="1" applyFill="1" applyAlignment="1">
      <alignment horizontal="left" vertical="center" wrapText="1"/>
    </xf>
    <xf numFmtId="178" fontId="2" fillId="0" borderId="0" xfId="0" applyNumberFormat="1" applyFont="1" applyFill="1" applyBorder="1" applyAlignment="1">
      <alignment horizontal="right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left" vertical="center" wrapText="1"/>
    </xf>
    <xf numFmtId="181" fontId="2" fillId="0" borderId="1" xfId="0" applyNumberFormat="1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176" fontId="2" fillId="0" borderId="8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178" fontId="0" fillId="0" borderId="1" xfId="0" applyNumberFormat="1" applyFont="1" applyFill="1" applyBorder="1" applyAlignment="1">
      <alignment horizontal="right" vertical="center"/>
    </xf>
    <xf numFmtId="178" fontId="0" fillId="0" borderId="1" xfId="0" applyNumberFormat="1" applyFont="1" applyFill="1" applyBorder="1" applyAlignment="1">
      <alignment vertical="center"/>
    </xf>
    <xf numFmtId="178" fontId="17" fillId="0" borderId="0" xfId="0" applyNumberFormat="1" applyFont="1" applyFill="1" applyAlignment="1">
      <alignment horizontal="left" vertical="center" wrapText="1"/>
    </xf>
    <xf numFmtId="178" fontId="17" fillId="0" borderId="0" xfId="0" applyNumberFormat="1" applyFont="1" applyFill="1" applyBorder="1" applyAlignment="1">
      <alignment horizontal="left" vertical="center" wrapText="1"/>
    </xf>
    <xf numFmtId="178" fontId="18" fillId="0" borderId="0" xfId="0" applyNumberFormat="1" applyFont="1" applyAlignment="1">
      <alignment horizontal="center" vertical="center" wrapText="1"/>
    </xf>
    <xf numFmtId="178" fontId="19" fillId="0" borderId="0" xfId="0" applyNumberFormat="1" applyFont="1" applyAlignment="1">
      <alignment horizontal="right" vertical="center" wrapText="1"/>
    </xf>
    <xf numFmtId="178" fontId="19" fillId="0" borderId="1" xfId="0" applyNumberFormat="1" applyFont="1" applyBorder="1" applyAlignment="1">
      <alignment horizontal="center" vertical="center" wrapText="1"/>
    </xf>
    <xf numFmtId="178" fontId="20" fillId="0" borderId="1" xfId="0" applyNumberFormat="1" applyFont="1" applyBorder="1" applyAlignment="1">
      <alignment horizontal="center" vertical="center" wrapText="1"/>
    </xf>
    <xf numFmtId="178" fontId="21" fillId="0" borderId="1" xfId="0" applyNumberFormat="1" applyFont="1" applyBorder="1" applyAlignment="1">
      <alignment horizontal="right" vertical="center" wrapText="1"/>
    </xf>
    <xf numFmtId="178" fontId="20" fillId="0" borderId="1" xfId="0" applyNumberFormat="1" applyFont="1" applyBorder="1" applyAlignment="1">
      <alignment horizontal="left" vertical="center" wrapText="1"/>
    </xf>
    <xf numFmtId="178" fontId="22" fillId="0" borderId="1" xfId="0" applyNumberFormat="1" applyFont="1" applyBorder="1" applyAlignment="1">
      <alignment horizontal="right" vertical="center" wrapText="1"/>
    </xf>
    <xf numFmtId="178" fontId="19" fillId="0" borderId="0" xfId="0" applyNumberFormat="1" applyFont="1" applyBorder="1" applyAlignment="1">
      <alignment horizontal="right" vertical="center" wrapText="1"/>
    </xf>
    <xf numFmtId="178" fontId="12" fillId="0" borderId="0" xfId="0" applyNumberFormat="1" applyFont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176" fontId="23" fillId="0" borderId="0" xfId="0" applyNumberFormat="1" applyFont="1" applyAlignment="1">
      <alignment horizontal="center" vertical="center" wrapText="1"/>
    </xf>
    <xf numFmtId="178" fontId="23" fillId="0" borderId="0" xfId="0" applyNumberFormat="1" applyFont="1" applyAlignment="1">
      <alignment horizontal="center" vertical="center" wrapText="1"/>
    </xf>
    <xf numFmtId="176" fontId="12" fillId="0" borderId="0" xfId="0" applyNumberFormat="1" applyFont="1" applyAlignment="1">
      <alignment horizontal="left" vertical="center" wrapText="1"/>
    </xf>
    <xf numFmtId="176" fontId="24" fillId="0" borderId="1" xfId="0" applyNumberFormat="1" applyFont="1" applyBorder="1" applyAlignment="1">
      <alignment horizontal="center" vertical="center" wrapText="1"/>
    </xf>
    <xf numFmtId="178" fontId="24" fillId="0" borderId="1" xfId="0" applyNumberFormat="1" applyFont="1" applyBorder="1" applyAlignment="1">
      <alignment horizontal="left" vertical="center" wrapText="1"/>
    </xf>
    <xf numFmtId="181" fontId="8" fillId="0" borderId="1" xfId="21" applyNumberFormat="1" applyFont="1" applyFill="1" applyBorder="1" applyAlignment="1">
      <alignment horizontal="right" vertical="center" wrapText="1"/>
    </xf>
    <xf numFmtId="181" fontId="2" fillId="0" borderId="1" xfId="0" applyNumberFormat="1" applyFont="1" applyFill="1" applyBorder="1" applyAlignment="1">
      <alignment horizontal="right" vertical="center" wrapText="1"/>
    </xf>
    <xf numFmtId="178" fontId="0" fillId="0" borderId="1" xfId="0" applyNumberFormat="1" applyBorder="1">
      <alignment vertical="center"/>
    </xf>
    <xf numFmtId="178" fontId="12" fillId="0" borderId="11" xfId="0" applyNumberFormat="1" applyFont="1" applyBorder="1" applyAlignment="1">
      <alignment horizontal="left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14" xfId="0" applyNumberFormat="1" applyFont="1" applyBorder="1" applyAlignment="1">
      <alignment horizontal="center" vertical="center" wrapText="1"/>
    </xf>
    <xf numFmtId="178" fontId="15" fillId="0" borderId="10" xfId="0" applyNumberFormat="1" applyFont="1" applyBorder="1" applyAlignment="1">
      <alignment horizontal="right" vertical="center" wrapText="1"/>
    </xf>
    <xf numFmtId="178" fontId="17" fillId="0" borderId="10" xfId="0" applyNumberFormat="1" applyFont="1" applyBorder="1" applyAlignment="1">
      <alignment horizontal="left" vertical="center" wrapText="1"/>
    </xf>
    <xf numFmtId="178" fontId="22" fillId="0" borderId="10" xfId="0" applyNumberFormat="1" applyFont="1" applyBorder="1" applyAlignment="1">
      <alignment horizontal="left" vertical="center" wrapText="1"/>
    </xf>
    <xf numFmtId="178" fontId="17" fillId="0" borderId="10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left" vertical="center" wrapText="1"/>
    </xf>
    <xf numFmtId="176" fontId="0" fillId="0" borderId="0" xfId="0" applyNumberFormat="1" applyFill="1">
      <alignment vertical="center"/>
    </xf>
    <xf numFmtId="0" fontId="0" fillId="0" borderId="0" xfId="0" applyFill="1">
      <alignment vertical="center"/>
    </xf>
    <xf numFmtId="176" fontId="2" fillId="0" borderId="0" xfId="0" applyNumberFormat="1" applyFont="1" applyFill="1" applyAlignment="1">
      <alignment horizontal="center" vertical="center" wrapText="1"/>
    </xf>
    <xf numFmtId="178" fontId="2" fillId="0" borderId="0" xfId="0" applyNumberFormat="1" applyFont="1" applyFill="1" applyAlignment="1">
      <alignment horizontal="left" vertical="center" wrapText="1"/>
    </xf>
    <xf numFmtId="178" fontId="2" fillId="0" borderId="0" xfId="0" applyNumberFormat="1" applyFont="1" applyFill="1" applyAlignment="1">
      <alignment horizontal="righ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176" fontId="25" fillId="0" borderId="0" xfId="0" applyNumberFormat="1" applyFont="1" applyFill="1" applyBorder="1" applyAlignment="1">
      <alignment horizontal="left" vertical="center" wrapText="1"/>
    </xf>
    <xf numFmtId="178" fontId="25" fillId="0" borderId="0" xfId="0" applyNumberFormat="1" applyFont="1" applyFill="1" applyBorder="1" applyAlignment="1">
      <alignment horizontal="left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8" fontId="25" fillId="0" borderId="0" xfId="0" applyNumberFormat="1" applyFont="1" applyFill="1" applyAlignment="1">
      <alignment horizontal="right" vertical="center" wrapText="1"/>
    </xf>
    <xf numFmtId="178" fontId="2" fillId="0" borderId="0" xfId="0" applyNumberFormat="1" applyFont="1" applyFill="1" applyBorder="1" applyAlignment="1">
      <alignment horizontal="left" vertical="center" wrapText="1"/>
    </xf>
    <xf numFmtId="178" fontId="0" fillId="0" borderId="0" xfId="0" applyNumberFormat="1">
      <alignment vertical="center"/>
    </xf>
    <xf numFmtId="176" fontId="26" fillId="0" borderId="0" xfId="0" applyNumberFormat="1" applyFont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left" vertical="center" wrapText="1"/>
    </xf>
    <xf numFmtId="178" fontId="12" fillId="0" borderId="1" xfId="0" applyNumberFormat="1" applyFont="1" applyFill="1" applyBorder="1" applyAlignment="1">
      <alignment horizontal="left" vertical="center" wrapText="1"/>
    </xf>
    <xf numFmtId="178" fontId="12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right" vertical="center" wrapText="1"/>
    </xf>
    <xf numFmtId="176" fontId="26" fillId="0" borderId="0" xfId="0" applyNumberFormat="1" applyFont="1" applyAlignment="1">
      <alignment vertical="center" wrapText="1"/>
    </xf>
    <xf numFmtId="178" fontId="2" fillId="0" borderId="0" xfId="0" applyNumberFormat="1" applyFont="1" applyAlignment="1">
      <alignment horizontal="right" vertical="center" wrapText="1"/>
    </xf>
    <xf numFmtId="178" fontId="25" fillId="0" borderId="0" xfId="0" applyNumberFormat="1" applyFont="1" applyAlignment="1">
      <alignment horizontal="right" vertical="center" wrapText="1"/>
    </xf>
    <xf numFmtId="178" fontId="3" fillId="0" borderId="0" xfId="0" applyNumberFormat="1" applyFont="1" applyAlignment="1">
      <alignment horizontal="left" vertical="center" wrapText="1"/>
    </xf>
    <xf numFmtId="178" fontId="2" fillId="0" borderId="11" xfId="0" applyNumberFormat="1" applyFont="1" applyBorder="1" applyAlignment="1">
      <alignment horizontal="right" vertical="center" wrapText="1"/>
    </xf>
    <xf numFmtId="178" fontId="5" fillId="0" borderId="12" xfId="0" applyNumberFormat="1" applyFont="1" applyBorder="1" applyAlignment="1">
      <alignment horizontal="center" vertical="center" wrapText="1"/>
    </xf>
    <xf numFmtId="178" fontId="5" fillId="0" borderId="14" xfId="0" applyNumberFormat="1" applyFont="1" applyBorder="1" applyAlignment="1">
      <alignment horizontal="center" vertical="center" wrapText="1"/>
    </xf>
    <xf numFmtId="178" fontId="5" fillId="0" borderId="10" xfId="0" applyNumberFormat="1" applyFont="1" applyBorder="1" applyAlignment="1">
      <alignment horizontal="center" vertical="center" wrapText="1"/>
    </xf>
    <xf numFmtId="178" fontId="5" fillId="0" borderId="10" xfId="0" applyNumberFormat="1" applyFont="1" applyBorder="1" applyAlignment="1">
      <alignment horizontal="right" vertical="center" wrapText="1"/>
    </xf>
    <xf numFmtId="178" fontId="2" fillId="0" borderId="5" xfId="0" applyNumberFormat="1" applyFont="1" applyBorder="1" applyAlignment="1">
      <alignment horizontal="lef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5 10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常规_部门支出总体情况表（03表）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常规 10 2" xfId="52"/>
    <cellStyle name="60% - 强调文字颜色 6" xfId="53" builtinId="52"/>
    <cellStyle name="常规 17" xfId="54"/>
    <cellStyle name="常规 2" xfId="55"/>
    <cellStyle name="常规_部门整体支出绩效目标表" xfId="56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B27" sqref="B27"/>
    </sheetView>
  </sheetViews>
  <sheetFormatPr defaultColWidth="9" defaultRowHeight="14.4" outlineLevelCol="4"/>
  <cols>
    <col min="1" max="1" width="31.25" customWidth="1"/>
    <col min="2" max="2" width="20" customWidth="1"/>
    <col min="3" max="3" width="31.25" customWidth="1"/>
    <col min="4" max="4" width="20" customWidth="1"/>
    <col min="5" max="5" width="3.87962962962963" customWidth="1"/>
  </cols>
  <sheetData>
    <row r="1" ht="25.5" customHeight="1" spans="1:5">
      <c r="A1" s="149"/>
      <c r="B1" s="149"/>
      <c r="C1" s="149"/>
      <c r="D1" s="150" t="s">
        <v>0</v>
      </c>
      <c r="E1" s="4"/>
    </row>
    <row r="2" ht="25.5" customHeight="1" spans="1:5">
      <c r="A2" s="3" t="s">
        <v>1</v>
      </c>
      <c r="B2" s="3"/>
      <c r="C2" s="3"/>
      <c r="D2" s="3"/>
      <c r="E2" s="4"/>
    </row>
    <row r="3" ht="23.25" customHeight="1" spans="1:5">
      <c r="A3" s="151" t="s">
        <v>2</v>
      </c>
      <c r="B3" s="151"/>
      <c r="C3" s="152" t="s">
        <v>3</v>
      </c>
      <c r="D3" s="152"/>
      <c r="E3" s="4"/>
    </row>
    <row r="4" ht="22.5" customHeight="1" spans="1:5">
      <c r="A4" s="153" t="s">
        <v>4</v>
      </c>
      <c r="B4" s="154"/>
      <c r="C4" s="153" t="s">
        <v>5</v>
      </c>
      <c r="D4" s="154"/>
      <c r="E4" s="27"/>
    </row>
    <row r="5" ht="22.5" customHeight="1" spans="1:5">
      <c r="A5" s="155" t="s">
        <v>6</v>
      </c>
      <c r="B5" s="155" t="s">
        <v>7</v>
      </c>
      <c r="C5" s="155" t="s">
        <v>6</v>
      </c>
      <c r="D5" s="155" t="s">
        <v>7</v>
      </c>
      <c r="E5" s="27"/>
    </row>
    <row r="6" ht="21" customHeight="1" spans="1:5">
      <c r="A6" s="66" t="s">
        <v>8</v>
      </c>
      <c r="B6" s="156">
        <f>B7+B8</f>
        <v>2437.71</v>
      </c>
      <c r="C6" s="66" t="s">
        <v>9</v>
      </c>
      <c r="D6" s="156">
        <v>12151</v>
      </c>
      <c r="E6" s="27"/>
    </row>
    <row r="7" ht="21" customHeight="1" spans="1:5">
      <c r="A7" s="66" t="s">
        <v>10</v>
      </c>
      <c r="B7" s="156">
        <v>1437.71</v>
      </c>
      <c r="C7" s="66" t="s">
        <v>11</v>
      </c>
      <c r="D7" s="156">
        <v>10976</v>
      </c>
      <c r="E7" s="27"/>
    </row>
    <row r="8" ht="21" customHeight="1" spans="1:5">
      <c r="A8" s="66" t="s">
        <v>12</v>
      </c>
      <c r="B8" s="156">
        <v>1000</v>
      </c>
      <c r="C8" s="66" t="s">
        <v>13</v>
      </c>
      <c r="D8" s="156">
        <v>1125</v>
      </c>
      <c r="E8" s="27"/>
    </row>
    <row r="9" ht="21" customHeight="1" spans="1:5">
      <c r="A9" s="66" t="s">
        <v>14</v>
      </c>
      <c r="B9" s="156">
        <v>560</v>
      </c>
      <c r="C9" s="66" t="s">
        <v>15</v>
      </c>
      <c r="D9" s="156">
        <v>50</v>
      </c>
      <c r="E9" s="27"/>
    </row>
    <row r="10" ht="21" customHeight="1" spans="1:5">
      <c r="A10" s="66" t="s">
        <v>16</v>
      </c>
      <c r="B10" s="156">
        <v>0</v>
      </c>
      <c r="C10" s="66" t="s">
        <v>17</v>
      </c>
      <c r="D10" s="156">
        <f>SUM(D11:D16)</f>
        <v>437549</v>
      </c>
      <c r="E10" s="27"/>
    </row>
    <row r="11" ht="21" customHeight="1" spans="1:5">
      <c r="A11" s="66" t="s">
        <v>18</v>
      </c>
      <c r="B11" s="156">
        <v>0</v>
      </c>
      <c r="C11" s="66" t="s">
        <v>19</v>
      </c>
      <c r="D11" s="156">
        <v>20947</v>
      </c>
      <c r="E11" s="27"/>
    </row>
    <row r="12" ht="21" customHeight="1" spans="1:5">
      <c r="A12" s="66" t="s">
        <v>20</v>
      </c>
      <c r="B12" s="156">
        <v>0</v>
      </c>
      <c r="C12" s="66" t="s">
        <v>21</v>
      </c>
      <c r="D12" s="156">
        <v>178700</v>
      </c>
      <c r="E12" s="27"/>
    </row>
    <row r="13" ht="27" customHeight="1" spans="1:5">
      <c r="A13" s="66" t="s">
        <v>22</v>
      </c>
      <c r="B13" s="156">
        <v>0</v>
      </c>
      <c r="C13" s="66" t="s">
        <v>23</v>
      </c>
      <c r="D13" s="156">
        <v>91913</v>
      </c>
      <c r="E13" s="27"/>
    </row>
    <row r="14" ht="21" customHeight="1" spans="1:5">
      <c r="A14" s="66" t="s">
        <v>24</v>
      </c>
      <c r="B14" s="156">
        <v>440</v>
      </c>
      <c r="C14" s="66" t="s">
        <v>25</v>
      </c>
      <c r="D14" s="156">
        <v>330</v>
      </c>
      <c r="E14" s="27"/>
    </row>
    <row r="15" ht="21" customHeight="1" spans="1:5">
      <c r="A15" s="66" t="s">
        <v>26</v>
      </c>
      <c r="B15" s="156">
        <v>0</v>
      </c>
      <c r="C15" s="66" t="s">
        <v>27</v>
      </c>
      <c r="D15" s="156">
        <v>4323</v>
      </c>
      <c r="E15" s="27"/>
    </row>
    <row r="16" ht="21" customHeight="1" spans="1:5">
      <c r="A16" s="66" t="s">
        <v>28</v>
      </c>
      <c r="B16" s="156">
        <v>0</v>
      </c>
      <c r="C16" s="66" t="s">
        <v>29</v>
      </c>
      <c r="D16" s="156">
        <v>141336</v>
      </c>
      <c r="E16" s="27"/>
    </row>
    <row r="17" ht="21" customHeight="1" spans="1:5">
      <c r="A17" s="66" t="s">
        <v>30</v>
      </c>
      <c r="B17" s="156">
        <v>0</v>
      </c>
      <c r="C17" s="66"/>
      <c r="D17" s="156"/>
      <c r="E17" s="27"/>
    </row>
    <row r="18" ht="21" customHeight="1" spans="1:5">
      <c r="A18" s="66" t="s">
        <v>31</v>
      </c>
      <c r="B18" s="156">
        <v>0</v>
      </c>
      <c r="C18" s="66"/>
      <c r="D18" s="156"/>
      <c r="E18" s="27"/>
    </row>
    <row r="19" ht="21" customHeight="1" spans="1:5">
      <c r="A19" s="66" t="s">
        <v>32</v>
      </c>
      <c r="B19" s="156">
        <v>0</v>
      </c>
      <c r="C19" s="155"/>
      <c r="D19" s="156"/>
      <c r="E19" s="27"/>
    </row>
    <row r="20" ht="21" customHeight="1" spans="1:5">
      <c r="A20" s="66" t="s">
        <v>33</v>
      </c>
      <c r="B20" s="156">
        <v>0</v>
      </c>
      <c r="C20" s="155"/>
      <c r="D20" s="156"/>
      <c r="E20" s="27"/>
    </row>
    <row r="21" ht="21" customHeight="1" spans="1:5">
      <c r="A21" s="66" t="s">
        <v>34</v>
      </c>
      <c r="B21" s="156">
        <v>158500</v>
      </c>
      <c r="C21" s="155" t="s">
        <v>35</v>
      </c>
      <c r="D21" s="156">
        <f>D6+D10</f>
        <v>449700</v>
      </c>
      <c r="E21" s="27"/>
    </row>
    <row r="22" ht="21" customHeight="1" spans="1:5">
      <c r="A22" s="66" t="s">
        <v>36</v>
      </c>
      <c r="B22" s="156">
        <v>0</v>
      </c>
      <c r="C22" s="66"/>
      <c r="D22" s="156"/>
      <c r="E22" s="27"/>
    </row>
    <row r="23" ht="21" customHeight="1" spans="1:5">
      <c r="A23" s="66" t="s">
        <v>37</v>
      </c>
      <c r="B23" s="156">
        <v>288762.29</v>
      </c>
      <c r="C23" s="66" t="s">
        <v>38</v>
      </c>
      <c r="D23" s="156"/>
      <c r="E23" s="27"/>
    </row>
    <row r="24" ht="21" customHeight="1" spans="1:5">
      <c r="A24" s="155" t="s">
        <v>39</v>
      </c>
      <c r="B24" s="156">
        <v>449700</v>
      </c>
      <c r="C24" s="66" t="s">
        <v>40</v>
      </c>
      <c r="D24" s="156"/>
      <c r="E24" s="27"/>
    </row>
    <row r="25" ht="21" customHeight="1" spans="1:5">
      <c r="A25" s="66" t="s">
        <v>41</v>
      </c>
      <c r="B25" s="156">
        <v>0</v>
      </c>
      <c r="C25" s="66" t="s">
        <v>42</v>
      </c>
      <c r="D25" s="156"/>
      <c r="E25" s="27"/>
    </row>
    <row r="26" ht="21" customHeight="1" spans="1:5">
      <c r="A26" s="155" t="s">
        <v>43</v>
      </c>
      <c r="B26" s="156">
        <f>B6+B17+B21+B23</f>
        <v>449700</v>
      </c>
      <c r="C26" s="155" t="s">
        <v>44</v>
      </c>
      <c r="D26" s="156">
        <f>D21</f>
        <v>449700</v>
      </c>
      <c r="E26" s="27"/>
    </row>
    <row r="27" ht="21" customHeight="1" spans="1:5">
      <c r="A27" s="157"/>
      <c r="B27" s="36"/>
      <c r="C27" s="157"/>
      <c r="D27" s="157"/>
      <c r="E27" s="4"/>
    </row>
  </sheetData>
  <mergeCells count="5">
    <mergeCell ref="A2:D2"/>
    <mergeCell ref="A3:B3"/>
    <mergeCell ref="C3:D3"/>
    <mergeCell ref="A4:B4"/>
    <mergeCell ref="C4:D4"/>
  </mergeCells>
  <pageMargins left="0.7" right="0.7" top="0.75" bottom="0.75" header="0.3" footer="0.3"/>
  <pageSetup paperSize="9" scale="8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"/>
  <sheetViews>
    <sheetView workbookViewId="0">
      <selection activeCell="G21" sqref="G21"/>
    </sheetView>
  </sheetViews>
  <sheetFormatPr defaultColWidth="9" defaultRowHeight="14.4" outlineLevelRow="6"/>
  <cols>
    <col min="1" max="10" width="9" style="38"/>
    <col min="11" max="11" width="16" style="38" customWidth="1"/>
    <col min="12" max="12" width="13.6296296296296" style="38" customWidth="1"/>
    <col min="13" max="13" width="12.8796296296296" style="38" customWidth="1"/>
    <col min="14" max="14" width="14.6296296296296" style="38" customWidth="1"/>
    <col min="15" max="16384" width="9" style="38"/>
  </cols>
  <sheetData>
    <row r="1" ht="25.8" spans="1:14">
      <c r="A1" s="39"/>
      <c r="B1" s="40" t="s">
        <v>463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ht="15.6" spans="1:14">
      <c r="A2" s="41" t="s">
        <v>2</v>
      </c>
      <c r="B2" s="41"/>
      <c r="C2" s="41"/>
      <c r="D2" s="41"/>
      <c r="E2" s="42"/>
      <c r="F2" s="42"/>
      <c r="G2" s="42"/>
      <c r="H2" s="43"/>
      <c r="I2" s="49"/>
      <c r="J2" s="49"/>
      <c r="K2" s="49"/>
      <c r="L2" s="49"/>
      <c r="M2" s="39"/>
      <c r="N2" s="50" t="s">
        <v>46</v>
      </c>
    </row>
    <row r="3" ht="24" customHeight="1" spans="1:14">
      <c r="A3" s="44" t="s">
        <v>47</v>
      </c>
      <c r="B3" s="44" t="s">
        <v>48</v>
      </c>
      <c r="C3" s="44" t="s">
        <v>464</v>
      </c>
      <c r="D3" s="44"/>
      <c r="E3" s="44"/>
      <c r="F3" s="44"/>
      <c r="G3" s="44"/>
      <c r="H3" s="44"/>
      <c r="I3" s="44"/>
      <c r="J3" s="44"/>
      <c r="K3" s="45" t="s">
        <v>465</v>
      </c>
      <c r="L3" s="45" t="s">
        <v>466</v>
      </c>
      <c r="M3" s="51" t="s">
        <v>467</v>
      </c>
      <c r="N3" s="52"/>
    </row>
    <row r="4" ht="28.9" customHeight="1" spans="1:14">
      <c r="A4" s="44"/>
      <c r="B4" s="44"/>
      <c r="C4" s="44" t="s">
        <v>468</v>
      </c>
      <c r="D4" s="44" t="s">
        <v>469</v>
      </c>
      <c r="E4" s="44"/>
      <c r="F4" s="44"/>
      <c r="G4" s="44"/>
      <c r="H4" s="44"/>
      <c r="I4" s="44" t="s">
        <v>470</v>
      </c>
      <c r="J4" s="44"/>
      <c r="K4" s="45"/>
      <c r="L4" s="44"/>
      <c r="M4" s="44" t="s">
        <v>471</v>
      </c>
      <c r="N4" s="44" t="s">
        <v>472</v>
      </c>
    </row>
    <row r="5" ht="36" spans="1:14">
      <c r="A5" s="44"/>
      <c r="B5" s="44"/>
      <c r="C5" s="44"/>
      <c r="D5" s="45" t="s">
        <v>319</v>
      </c>
      <c r="E5" s="45" t="s">
        <v>473</v>
      </c>
      <c r="F5" s="45" t="s">
        <v>474</v>
      </c>
      <c r="G5" s="45" t="s">
        <v>475</v>
      </c>
      <c r="H5" s="45" t="s">
        <v>476</v>
      </c>
      <c r="I5" s="45" t="s">
        <v>72</v>
      </c>
      <c r="J5" s="45" t="s">
        <v>73</v>
      </c>
      <c r="K5" s="45"/>
      <c r="L5" s="44"/>
      <c r="M5" s="44"/>
      <c r="N5" s="44"/>
    </row>
    <row r="6" ht="134.1" customHeight="1" spans="1:14">
      <c r="A6" s="46">
        <v>746</v>
      </c>
      <c r="B6" s="47" t="s">
        <v>64</v>
      </c>
      <c r="C6" s="48">
        <f>SUM(D6:E6)</f>
        <v>449700</v>
      </c>
      <c r="D6" s="48">
        <v>291200</v>
      </c>
      <c r="E6" s="48">
        <v>158500</v>
      </c>
      <c r="F6" s="48"/>
      <c r="G6" s="48"/>
      <c r="H6" s="48"/>
      <c r="I6" s="48">
        <v>12151</v>
      </c>
      <c r="J6" s="48">
        <v>437549</v>
      </c>
      <c r="K6" s="53" t="s">
        <v>477</v>
      </c>
      <c r="L6" s="54" t="s">
        <v>478</v>
      </c>
      <c r="M6" s="54" t="s">
        <v>479</v>
      </c>
      <c r="N6" s="54" t="s">
        <v>480</v>
      </c>
    </row>
    <row r="7" spans="13:14">
      <c r="M7" s="55"/>
      <c r="N7" s="55"/>
    </row>
  </sheetData>
  <mergeCells count="13">
    <mergeCell ref="B1:N1"/>
    <mergeCell ref="C3:J3"/>
    <mergeCell ref="M3:N3"/>
    <mergeCell ref="D4:H4"/>
    <mergeCell ref="I4:J4"/>
    <mergeCell ref="M7:N7"/>
    <mergeCell ref="A3:A5"/>
    <mergeCell ref="B3:B5"/>
    <mergeCell ref="C4:C5"/>
    <mergeCell ref="K3:K5"/>
    <mergeCell ref="L3:L5"/>
    <mergeCell ref="M4:M5"/>
    <mergeCell ref="N4:N5"/>
  </mergeCells>
  <printOptions horizontalCentered="1"/>
  <pageMargins left="0.700694444444445" right="0.700694444444445" top="0.751388888888889" bottom="0.751388888888889" header="0.298611111111111" footer="0.298611111111111"/>
  <pageSetup paperSize="9" scale="9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2"/>
  <sheetViews>
    <sheetView view="pageBreakPreview" zoomScaleNormal="100" zoomScaleSheetLayoutView="100" workbookViewId="0">
      <selection activeCell="C46" sqref="C46"/>
    </sheetView>
  </sheetViews>
  <sheetFormatPr defaultColWidth="9" defaultRowHeight="14.4" outlineLevelCol="3"/>
  <cols>
    <col min="1" max="1" width="13.6296296296296" style="1" customWidth="1"/>
    <col min="2" max="2" width="40.8796296296296" customWidth="1"/>
    <col min="3" max="3" width="22" style="2" customWidth="1"/>
    <col min="4" max="4" width="1.75" customWidth="1"/>
  </cols>
  <sheetData>
    <row r="1" ht="29.25" customHeight="1" spans="1:4">
      <c r="A1" s="3" t="s">
        <v>481</v>
      </c>
      <c r="B1" s="3"/>
      <c r="C1" s="3"/>
      <c r="D1" s="4"/>
    </row>
    <row r="2" ht="23.25" customHeight="1" spans="1:4">
      <c r="A2" s="22" t="s">
        <v>2</v>
      </c>
      <c r="B2" s="22"/>
      <c r="C2" s="23" t="s">
        <v>3</v>
      </c>
      <c r="D2" s="4"/>
    </row>
    <row r="3" ht="21.75" customHeight="1" spans="1:4">
      <c r="A3" s="24" t="s">
        <v>482</v>
      </c>
      <c r="B3" s="25" t="s">
        <v>483</v>
      </c>
      <c r="C3" s="26" t="s">
        <v>367</v>
      </c>
      <c r="D3" s="27"/>
    </row>
    <row r="4" ht="18" customHeight="1" spans="1:4">
      <c r="A4" s="28"/>
      <c r="B4" s="29" t="s">
        <v>484</v>
      </c>
      <c r="C4" s="30">
        <f>C5+C19+C47+C59+C64+C77+C97+C106</f>
        <v>449700</v>
      </c>
      <c r="D4" s="27"/>
    </row>
    <row r="5" ht="18" customHeight="1" spans="1:4">
      <c r="A5" s="31">
        <v>301</v>
      </c>
      <c r="B5" s="32" t="s">
        <v>81</v>
      </c>
      <c r="C5" s="30">
        <v>10976</v>
      </c>
      <c r="D5" s="27"/>
    </row>
    <row r="6" ht="18" customHeight="1" spans="1:4">
      <c r="A6" s="28">
        <v>30101</v>
      </c>
      <c r="B6" s="33" t="s">
        <v>485</v>
      </c>
      <c r="C6" s="30">
        <v>2800</v>
      </c>
      <c r="D6" s="27"/>
    </row>
    <row r="7" ht="18" customHeight="1" spans="1:4">
      <c r="A7" s="28">
        <v>30102</v>
      </c>
      <c r="B7" s="33" t="s">
        <v>486</v>
      </c>
      <c r="C7" s="30">
        <v>350</v>
      </c>
      <c r="D7" s="27"/>
    </row>
    <row r="8" ht="18" customHeight="1" spans="1:4">
      <c r="A8" s="28">
        <v>30103</v>
      </c>
      <c r="B8" s="33" t="s">
        <v>487</v>
      </c>
      <c r="C8" s="30">
        <v>5500</v>
      </c>
      <c r="D8" s="27"/>
    </row>
    <row r="9" ht="17.25" customHeight="1" spans="1:4">
      <c r="A9" s="28">
        <v>30106</v>
      </c>
      <c r="B9" s="33" t="s">
        <v>488</v>
      </c>
      <c r="C9" s="30"/>
      <c r="D9" s="27"/>
    </row>
    <row r="10" ht="17.25" customHeight="1" spans="1:4">
      <c r="A10" s="28">
        <v>30107</v>
      </c>
      <c r="B10" s="33" t="s">
        <v>489</v>
      </c>
      <c r="C10" s="30">
        <v>0</v>
      </c>
      <c r="D10" s="27"/>
    </row>
    <row r="11" ht="19.5" customHeight="1" spans="1:4">
      <c r="A11" s="28">
        <v>30108</v>
      </c>
      <c r="B11" s="33" t="s">
        <v>490</v>
      </c>
      <c r="C11" s="30">
        <v>123.55</v>
      </c>
      <c r="D11" s="27"/>
    </row>
    <row r="12" ht="17.25" customHeight="1" spans="1:4">
      <c r="A12" s="28">
        <v>30109</v>
      </c>
      <c r="B12" s="33" t="s">
        <v>491</v>
      </c>
      <c r="C12" s="30">
        <v>0</v>
      </c>
      <c r="D12" s="27"/>
    </row>
    <row r="13" ht="18" customHeight="1" spans="1:4">
      <c r="A13" s="28">
        <v>30110</v>
      </c>
      <c r="B13" s="33" t="s">
        <v>492</v>
      </c>
      <c r="C13" s="30">
        <v>432</v>
      </c>
      <c r="D13" s="27"/>
    </row>
    <row r="14" ht="18" customHeight="1" spans="1:4">
      <c r="A14" s="28">
        <v>30111</v>
      </c>
      <c r="B14" s="33" t="s">
        <v>493</v>
      </c>
      <c r="C14" s="30">
        <v>8.52</v>
      </c>
      <c r="D14" s="27"/>
    </row>
    <row r="15" ht="18" customHeight="1" spans="1:4">
      <c r="A15" s="28">
        <v>30112</v>
      </c>
      <c r="B15" s="33" t="s">
        <v>494</v>
      </c>
      <c r="C15" s="30">
        <v>400</v>
      </c>
      <c r="D15" s="27"/>
    </row>
    <row r="16" ht="18" customHeight="1" spans="1:4">
      <c r="A16" s="28">
        <v>30113</v>
      </c>
      <c r="B16" s="33" t="s">
        <v>495</v>
      </c>
      <c r="C16" s="30">
        <v>561.93</v>
      </c>
      <c r="D16" s="27"/>
    </row>
    <row r="17" ht="18" customHeight="1" spans="1:4">
      <c r="A17" s="28">
        <v>30114</v>
      </c>
      <c r="B17" s="33" t="s">
        <v>496</v>
      </c>
      <c r="C17" s="30">
        <v>0</v>
      </c>
      <c r="D17" s="27"/>
    </row>
    <row r="18" ht="18" customHeight="1" spans="1:4">
      <c r="A18" s="28">
        <v>30199</v>
      </c>
      <c r="B18" s="33" t="s">
        <v>497</v>
      </c>
      <c r="C18" s="30">
        <v>800</v>
      </c>
      <c r="D18" s="27"/>
    </row>
    <row r="19" ht="18" customHeight="1" spans="1:4">
      <c r="A19" s="31">
        <v>302</v>
      </c>
      <c r="B19" s="32" t="s">
        <v>82</v>
      </c>
      <c r="C19" s="30">
        <v>25938</v>
      </c>
      <c r="D19" s="27"/>
    </row>
    <row r="20" ht="18" customHeight="1" spans="1:4">
      <c r="A20" s="28">
        <v>30201</v>
      </c>
      <c r="B20" s="33" t="s">
        <v>498</v>
      </c>
      <c r="C20" s="30">
        <v>400</v>
      </c>
      <c r="D20" s="27"/>
    </row>
    <row r="21" ht="18" customHeight="1" spans="1:4">
      <c r="A21" s="28">
        <v>30202</v>
      </c>
      <c r="B21" s="33" t="s">
        <v>499</v>
      </c>
      <c r="C21" s="30">
        <v>300</v>
      </c>
      <c r="D21" s="27"/>
    </row>
    <row r="22" ht="18" customHeight="1" spans="1:4">
      <c r="A22" s="28">
        <v>30203</v>
      </c>
      <c r="B22" s="33" t="s">
        <v>500</v>
      </c>
      <c r="C22" s="30">
        <v>300</v>
      </c>
      <c r="D22" s="27"/>
    </row>
    <row r="23" ht="18" customHeight="1" spans="1:4">
      <c r="A23" s="28">
        <v>30204</v>
      </c>
      <c r="B23" s="33" t="s">
        <v>501</v>
      </c>
      <c r="C23" s="30">
        <v>20</v>
      </c>
      <c r="D23" s="27"/>
    </row>
    <row r="24" ht="18" customHeight="1" spans="1:4">
      <c r="A24" s="28">
        <v>30205</v>
      </c>
      <c r="B24" s="33" t="s">
        <v>502</v>
      </c>
      <c r="C24" s="30">
        <v>80</v>
      </c>
      <c r="D24" s="27"/>
    </row>
    <row r="25" ht="18" customHeight="1" spans="1:4">
      <c r="A25" s="28">
        <v>30206</v>
      </c>
      <c r="B25" s="33" t="s">
        <v>503</v>
      </c>
      <c r="C25" s="30">
        <v>500</v>
      </c>
      <c r="D25" s="27"/>
    </row>
    <row r="26" ht="18" customHeight="1" spans="1:4">
      <c r="A26" s="28">
        <v>30207</v>
      </c>
      <c r="B26" s="33" t="s">
        <v>504</v>
      </c>
      <c r="C26" s="30">
        <v>20</v>
      </c>
      <c r="D26" s="27"/>
    </row>
    <row r="27" ht="18" customHeight="1" spans="1:4">
      <c r="A27" s="28">
        <v>30208</v>
      </c>
      <c r="B27" s="33" t="s">
        <v>505</v>
      </c>
      <c r="C27" s="30">
        <v>0</v>
      </c>
      <c r="D27" s="27"/>
    </row>
    <row r="28" ht="18" customHeight="1" spans="1:4">
      <c r="A28" s="28">
        <v>30209</v>
      </c>
      <c r="B28" s="33" t="s">
        <v>506</v>
      </c>
      <c r="C28" s="30">
        <v>700</v>
      </c>
      <c r="D28" s="27"/>
    </row>
    <row r="29" ht="18" customHeight="1" spans="1:4">
      <c r="A29" s="28">
        <v>30211</v>
      </c>
      <c r="B29" s="33" t="s">
        <v>507</v>
      </c>
      <c r="C29" s="30">
        <v>200</v>
      </c>
      <c r="D29" s="27"/>
    </row>
    <row r="30" ht="18" customHeight="1" spans="1:4">
      <c r="A30" s="28">
        <v>30212</v>
      </c>
      <c r="B30" s="33" t="s">
        <v>508</v>
      </c>
      <c r="C30" s="30">
        <v>2</v>
      </c>
      <c r="D30" s="27"/>
    </row>
    <row r="31" ht="18" customHeight="1" spans="1:4">
      <c r="A31" s="28">
        <v>30213</v>
      </c>
      <c r="B31" s="33" t="s">
        <v>509</v>
      </c>
      <c r="C31" s="30">
        <v>600</v>
      </c>
      <c r="D31" s="27"/>
    </row>
    <row r="32" ht="18" customHeight="1" spans="1:4">
      <c r="A32" s="28">
        <v>30214</v>
      </c>
      <c r="B32" s="33" t="s">
        <v>510</v>
      </c>
      <c r="C32" s="30">
        <v>500</v>
      </c>
      <c r="D32" s="27"/>
    </row>
    <row r="33" ht="18" customHeight="1" spans="1:4">
      <c r="A33" s="28">
        <v>30215</v>
      </c>
      <c r="B33" s="33" t="s">
        <v>511</v>
      </c>
      <c r="C33" s="30">
        <v>100</v>
      </c>
      <c r="D33" s="27"/>
    </row>
    <row r="34" ht="18" customHeight="1" spans="1:4">
      <c r="A34" s="28">
        <v>30216</v>
      </c>
      <c r="B34" s="33" t="s">
        <v>512</v>
      </c>
      <c r="C34" s="30">
        <v>100</v>
      </c>
      <c r="D34" s="27"/>
    </row>
    <row r="35" ht="18" customHeight="1" spans="1:4">
      <c r="A35" s="28">
        <v>30217</v>
      </c>
      <c r="B35" s="33" t="s">
        <v>513</v>
      </c>
      <c r="C35" s="30">
        <v>74.93</v>
      </c>
      <c r="D35" s="27"/>
    </row>
    <row r="36" ht="18" customHeight="1" spans="1:4">
      <c r="A36" s="28">
        <v>30218</v>
      </c>
      <c r="B36" s="33" t="s">
        <v>514</v>
      </c>
      <c r="C36" s="30">
        <v>70</v>
      </c>
      <c r="D36" s="27"/>
    </row>
    <row r="37" ht="18" customHeight="1" spans="1:4">
      <c r="A37" s="28">
        <v>30224</v>
      </c>
      <c r="B37" s="33" t="s">
        <v>515</v>
      </c>
      <c r="C37" s="30">
        <v>15</v>
      </c>
      <c r="D37" s="27"/>
    </row>
    <row r="38" ht="18" customHeight="1" spans="1:4">
      <c r="A38" s="28">
        <v>30225</v>
      </c>
      <c r="B38" s="33" t="s">
        <v>516</v>
      </c>
      <c r="C38" s="30">
        <v>2</v>
      </c>
      <c r="D38" s="27"/>
    </row>
    <row r="39" ht="18" customHeight="1" spans="1:4">
      <c r="A39" s="28">
        <v>30226</v>
      </c>
      <c r="B39" s="33" t="s">
        <v>517</v>
      </c>
      <c r="C39" s="30">
        <v>3260</v>
      </c>
      <c r="D39" s="27"/>
    </row>
    <row r="40" ht="18" customHeight="1" spans="1:4">
      <c r="A40" s="28">
        <v>30227</v>
      </c>
      <c r="B40" s="33" t="s">
        <v>518</v>
      </c>
      <c r="C40" s="30">
        <v>5500</v>
      </c>
      <c r="D40" s="27"/>
    </row>
    <row r="41" ht="18" customHeight="1" spans="1:4">
      <c r="A41" s="28">
        <v>30228</v>
      </c>
      <c r="B41" s="33" t="s">
        <v>519</v>
      </c>
      <c r="C41" s="30">
        <v>150</v>
      </c>
      <c r="D41" s="27"/>
    </row>
    <row r="42" ht="18" customHeight="1" spans="1:4">
      <c r="A42" s="28">
        <v>30229</v>
      </c>
      <c r="B42" s="33" t="s">
        <v>520</v>
      </c>
      <c r="C42" s="30">
        <v>8.2</v>
      </c>
      <c r="D42" s="27"/>
    </row>
    <row r="43" ht="18" customHeight="1" spans="1:4">
      <c r="A43" s="28">
        <v>30231</v>
      </c>
      <c r="B43" s="33" t="s">
        <v>521</v>
      </c>
      <c r="C43" s="30">
        <v>18</v>
      </c>
      <c r="D43" s="27"/>
    </row>
    <row r="44" ht="18" customHeight="1" spans="1:4">
      <c r="A44" s="28">
        <v>30239</v>
      </c>
      <c r="B44" s="33" t="s">
        <v>522</v>
      </c>
      <c r="C44" s="30">
        <v>186.5</v>
      </c>
      <c r="D44" s="27"/>
    </row>
    <row r="45" ht="18" customHeight="1" spans="1:4">
      <c r="A45" s="28">
        <v>30240</v>
      </c>
      <c r="B45" s="33" t="s">
        <v>523</v>
      </c>
      <c r="C45" s="30">
        <v>0</v>
      </c>
      <c r="D45" s="27"/>
    </row>
    <row r="46" ht="18" customHeight="1" spans="1:4">
      <c r="A46" s="28">
        <v>30299</v>
      </c>
      <c r="B46" s="33" t="s">
        <v>524</v>
      </c>
      <c r="C46" s="30">
        <v>12831.37</v>
      </c>
      <c r="D46" s="27"/>
    </row>
    <row r="47" ht="18" customHeight="1" spans="1:4">
      <c r="A47" s="31">
        <v>303</v>
      </c>
      <c r="B47" s="32" t="s">
        <v>83</v>
      </c>
      <c r="C47" s="30">
        <v>50</v>
      </c>
      <c r="D47" s="27"/>
    </row>
    <row r="48" ht="18" customHeight="1" spans="1:4">
      <c r="A48" s="28">
        <v>30301</v>
      </c>
      <c r="B48" s="33" t="s">
        <v>525</v>
      </c>
      <c r="C48" s="30">
        <v>0</v>
      </c>
      <c r="D48" s="27"/>
    </row>
    <row r="49" ht="18" customHeight="1" spans="1:4">
      <c r="A49" s="28">
        <v>30302</v>
      </c>
      <c r="B49" s="33" t="s">
        <v>526</v>
      </c>
      <c r="C49" s="30">
        <v>36</v>
      </c>
      <c r="D49" s="27"/>
    </row>
    <row r="50" ht="18" customHeight="1" spans="1:4">
      <c r="A50" s="28">
        <v>30303</v>
      </c>
      <c r="B50" s="33" t="s">
        <v>527</v>
      </c>
      <c r="C50" s="30">
        <v>0</v>
      </c>
      <c r="D50" s="27"/>
    </row>
    <row r="51" ht="18" customHeight="1" spans="1:4">
      <c r="A51" s="28">
        <v>30304</v>
      </c>
      <c r="B51" s="33" t="s">
        <v>528</v>
      </c>
      <c r="C51" s="30">
        <v>0</v>
      </c>
      <c r="D51" s="27"/>
    </row>
    <row r="52" ht="18" customHeight="1" spans="1:4">
      <c r="A52" s="28">
        <v>30305</v>
      </c>
      <c r="B52" s="33" t="s">
        <v>529</v>
      </c>
      <c r="C52" s="30">
        <v>4</v>
      </c>
      <c r="D52" s="27"/>
    </row>
    <row r="53" ht="18" customHeight="1" spans="1:4">
      <c r="A53" s="28">
        <v>30306</v>
      </c>
      <c r="B53" s="33" t="s">
        <v>530</v>
      </c>
      <c r="C53" s="30">
        <v>0</v>
      </c>
      <c r="D53" s="27"/>
    </row>
    <row r="54" ht="18" customHeight="1" spans="1:4">
      <c r="A54" s="28">
        <v>30307</v>
      </c>
      <c r="B54" s="33" t="s">
        <v>496</v>
      </c>
      <c r="C54" s="30">
        <v>0</v>
      </c>
      <c r="D54" s="27"/>
    </row>
    <row r="55" ht="18" customHeight="1" spans="1:4">
      <c r="A55" s="28">
        <v>30308</v>
      </c>
      <c r="B55" s="33" t="s">
        <v>531</v>
      </c>
      <c r="C55" s="30">
        <v>0</v>
      </c>
      <c r="D55" s="27"/>
    </row>
    <row r="56" ht="18" customHeight="1" spans="1:4">
      <c r="A56" s="28">
        <v>30309</v>
      </c>
      <c r="B56" s="33" t="s">
        <v>532</v>
      </c>
      <c r="C56" s="30">
        <v>10</v>
      </c>
      <c r="D56" s="27"/>
    </row>
    <row r="57" ht="18" customHeight="1" spans="1:4">
      <c r="A57" s="28">
        <v>30310</v>
      </c>
      <c r="B57" s="33" t="s">
        <v>533</v>
      </c>
      <c r="C57" s="30">
        <v>0</v>
      </c>
      <c r="D57" s="27"/>
    </row>
    <row r="58" ht="18" customHeight="1" spans="1:4">
      <c r="A58" s="28">
        <v>30399</v>
      </c>
      <c r="B58" s="33" t="s">
        <v>534</v>
      </c>
      <c r="C58" s="30">
        <v>0</v>
      </c>
      <c r="D58" s="27"/>
    </row>
    <row r="59" ht="18" customHeight="1" spans="1:4">
      <c r="A59" s="31">
        <v>307</v>
      </c>
      <c r="B59" s="32" t="s">
        <v>535</v>
      </c>
      <c r="C59" s="30">
        <v>10000</v>
      </c>
      <c r="D59" s="27"/>
    </row>
    <row r="60" ht="18" customHeight="1" spans="1:4">
      <c r="A60" s="28">
        <v>30701</v>
      </c>
      <c r="B60" s="33" t="s">
        <v>536</v>
      </c>
      <c r="C60" s="30">
        <v>10000</v>
      </c>
      <c r="D60" s="27"/>
    </row>
    <row r="61" ht="18" customHeight="1" spans="1:4">
      <c r="A61" s="28">
        <v>30702</v>
      </c>
      <c r="B61" s="33" t="s">
        <v>537</v>
      </c>
      <c r="C61" s="30">
        <v>0</v>
      </c>
      <c r="D61" s="27"/>
    </row>
    <row r="62" ht="18" customHeight="1" spans="1:4">
      <c r="A62" s="28">
        <v>30703</v>
      </c>
      <c r="B62" s="33" t="s">
        <v>538</v>
      </c>
      <c r="C62" s="30">
        <v>0</v>
      </c>
      <c r="D62" s="27"/>
    </row>
    <row r="63" ht="18" customHeight="1" spans="1:4">
      <c r="A63" s="28">
        <v>30704</v>
      </c>
      <c r="B63" s="33" t="s">
        <v>539</v>
      </c>
      <c r="C63" s="30">
        <v>0</v>
      </c>
      <c r="D63" s="27"/>
    </row>
    <row r="64" ht="18" customHeight="1" spans="1:4">
      <c r="A64" s="31">
        <v>309</v>
      </c>
      <c r="B64" s="32" t="s">
        <v>540</v>
      </c>
      <c r="C64" s="30">
        <f>C66+C68</f>
        <v>136200</v>
      </c>
      <c r="D64" s="27"/>
    </row>
    <row r="65" ht="18" customHeight="1" spans="1:4">
      <c r="A65" s="28">
        <v>30901</v>
      </c>
      <c r="B65" s="33" t="s">
        <v>541</v>
      </c>
      <c r="C65" s="30">
        <v>0</v>
      </c>
      <c r="D65" s="27"/>
    </row>
    <row r="66" ht="18" customHeight="1" spans="1:4">
      <c r="A66" s="28">
        <v>30902</v>
      </c>
      <c r="B66" s="33" t="s">
        <v>542</v>
      </c>
      <c r="C66" s="30"/>
      <c r="D66" s="27"/>
    </row>
    <row r="67" ht="18" customHeight="1" spans="1:4">
      <c r="A67" s="28">
        <v>30903</v>
      </c>
      <c r="B67" s="33" t="s">
        <v>543</v>
      </c>
      <c r="C67" s="30">
        <v>0</v>
      </c>
      <c r="D67" s="27"/>
    </row>
    <row r="68" ht="18" customHeight="1" spans="1:4">
      <c r="A68" s="28">
        <v>30905</v>
      </c>
      <c r="B68" s="33" t="s">
        <v>544</v>
      </c>
      <c r="C68" s="34">
        <v>136200</v>
      </c>
      <c r="D68" s="27"/>
    </row>
    <row r="69" ht="18" customHeight="1" spans="1:4">
      <c r="A69" s="28">
        <v>30906</v>
      </c>
      <c r="B69" s="33" t="s">
        <v>545</v>
      </c>
      <c r="C69" s="30">
        <v>0</v>
      </c>
      <c r="D69" s="27"/>
    </row>
    <row r="70" ht="18" customHeight="1" spans="1:4">
      <c r="A70" s="28">
        <v>30907</v>
      </c>
      <c r="B70" s="33" t="s">
        <v>546</v>
      </c>
      <c r="C70" s="30">
        <v>0</v>
      </c>
      <c r="D70" s="27"/>
    </row>
    <row r="71" ht="18" customHeight="1" spans="1:4">
      <c r="A71" s="28">
        <v>30908</v>
      </c>
      <c r="B71" s="33" t="s">
        <v>547</v>
      </c>
      <c r="C71" s="30">
        <v>0</v>
      </c>
      <c r="D71" s="27"/>
    </row>
    <row r="72" ht="18" customHeight="1" spans="1:4">
      <c r="A72" s="28">
        <v>30913</v>
      </c>
      <c r="B72" s="33" t="s">
        <v>548</v>
      </c>
      <c r="C72" s="30">
        <v>0</v>
      </c>
      <c r="D72" s="27"/>
    </row>
    <row r="73" ht="18" customHeight="1" spans="1:4">
      <c r="A73" s="28">
        <v>30919</v>
      </c>
      <c r="B73" s="33" t="s">
        <v>549</v>
      </c>
      <c r="C73" s="30">
        <v>0</v>
      </c>
      <c r="D73" s="27"/>
    </row>
    <row r="74" ht="18" customHeight="1" spans="1:4">
      <c r="A74" s="28">
        <v>30921</v>
      </c>
      <c r="B74" s="33" t="s">
        <v>550</v>
      </c>
      <c r="C74" s="30">
        <v>0</v>
      </c>
      <c r="D74" s="27"/>
    </row>
    <row r="75" ht="18" customHeight="1" spans="1:4">
      <c r="A75" s="28">
        <v>30922</v>
      </c>
      <c r="B75" s="33" t="s">
        <v>551</v>
      </c>
      <c r="C75" s="30">
        <v>0</v>
      </c>
      <c r="D75" s="27"/>
    </row>
    <row r="76" ht="18" customHeight="1" spans="1:4">
      <c r="A76" s="28">
        <v>30999</v>
      </c>
      <c r="B76" s="33" t="s">
        <v>552</v>
      </c>
      <c r="C76" s="30">
        <v>0</v>
      </c>
      <c r="D76" s="27"/>
    </row>
    <row r="77" ht="18" customHeight="1" spans="1:4">
      <c r="A77" s="31">
        <v>310</v>
      </c>
      <c r="B77" s="32" t="s">
        <v>553</v>
      </c>
      <c r="C77" s="30">
        <f>SUM(C78:C93)</f>
        <v>45400</v>
      </c>
      <c r="D77" s="27"/>
    </row>
    <row r="78" ht="18" customHeight="1" spans="1:4">
      <c r="A78" s="28">
        <v>31001</v>
      </c>
      <c r="B78" s="33" t="s">
        <v>541</v>
      </c>
      <c r="C78" s="30">
        <v>0</v>
      </c>
      <c r="D78" s="27"/>
    </row>
    <row r="79" ht="18" customHeight="1" spans="1:4">
      <c r="A79" s="28">
        <v>31002</v>
      </c>
      <c r="B79" s="33" t="s">
        <v>542</v>
      </c>
      <c r="C79" s="30">
        <v>2600</v>
      </c>
      <c r="D79" s="27"/>
    </row>
    <row r="80" ht="18" customHeight="1" spans="1:4">
      <c r="A80" s="28">
        <v>31003</v>
      </c>
      <c r="B80" s="33" t="s">
        <v>543</v>
      </c>
      <c r="C80" s="30">
        <v>0</v>
      </c>
      <c r="D80" s="27"/>
    </row>
    <row r="81" ht="18" customHeight="1" spans="1:4">
      <c r="A81" s="28">
        <v>31005</v>
      </c>
      <c r="B81" s="33" t="s">
        <v>544</v>
      </c>
      <c r="C81" s="30">
        <v>20500</v>
      </c>
      <c r="D81" s="27"/>
    </row>
    <row r="82" ht="18" customHeight="1" spans="1:4">
      <c r="A82" s="28">
        <v>31006</v>
      </c>
      <c r="B82" s="33" t="s">
        <v>545</v>
      </c>
      <c r="C82" s="30">
        <v>0</v>
      </c>
      <c r="D82" s="27"/>
    </row>
    <row r="83" ht="18" customHeight="1" spans="1:4">
      <c r="A83" s="28">
        <v>31007</v>
      </c>
      <c r="B83" s="33" t="s">
        <v>546</v>
      </c>
      <c r="C83" s="30">
        <v>0</v>
      </c>
      <c r="D83" s="27"/>
    </row>
    <row r="84" ht="18" customHeight="1" spans="1:4">
      <c r="A84" s="28">
        <v>31008</v>
      </c>
      <c r="B84" s="33" t="s">
        <v>547</v>
      </c>
      <c r="C84" s="30">
        <v>0</v>
      </c>
      <c r="D84" s="27"/>
    </row>
    <row r="85" ht="18" customHeight="1" spans="1:4">
      <c r="A85" s="28">
        <v>31009</v>
      </c>
      <c r="B85" s="33" t="s">
        <v>554</v>
      </c>
      <c r="C85" s="30">
        <v>12000</v>
      </c>
      <c r="D85" s="27"/>
    </row>
    <row r="86" ht="18" customHeight="1" spans="1:4">
      <c r="A86" s="28">
        <v>31010</v>
      </c>
      <c r="B86" s="33" t="s">
        <v>555</v>
      </c>
      <c r="C86" s="30">
        <v>0</v>
      </c>
      <c r="D86" s="27"/>
    </row>
    <row r="87" ht="18" customHeight="1" spans="1:4">
      <c r="A87" s="28">
        <v>31011</v>
      </c>
      <c r="B87" s="33" t="s">
        <v>556</v>
      </c>
      <c r="C87" s="30">
        <v>0</v>
      </c>
      <c r="D87" s="27"/>
    </row>
    <row r="88" ht="18" customHeight="1" spans="1:4">
      <c r="A88" s="28">
        <v>31012</v>
      </c>
      <c r="B88" s="33" t="s">
        <v>557</v>
      </c>
      <c r="C88" s="30">
        <v>0</v>
      </c>
      <c r="D88" s="27"/>
    </row>
    <row r="89" ht="18" customHeight="1" spans="1:4">
      <c r="A89" s="28">
        <v>31013</v>
      </c>
      <c r="B89" s="33" t="s">
        <v>548</v>
      </c>
      <c r="C89" s="30">
        <v>0</v>
      </c>
      <c r="D89" s="27"/>
    </row>
    <row r="90" ht="18" customHeight="1" spans="1:4">
      <c r="A90" s="28">
        <v>31019</v>
      </c>
      <c r="B90" s="33" t="s">
        <v>549</v>
      </c>
      <c r="C90" s="30">
        <v>0</v>
      </c>
      <c r="D90" s="27"/>
    </row>
    <row r="91" ht="18" customHeight="1" spans="1:4">
      <c r="A91" s="28">
        <v>31021</v>
      </c>
      <c r="B91" s="33" t="s">
        <v>550</v>
      </c>
      <c r="C91" s="30">
        <v>0</v>
      </c>
      <c r="D91" s="27"/>
    </row>
    <row r="92" ht="18" customHeight="1" spans="1:4">
      <c r="A92" s="28">
        <v>31022</v>
      </c>
      <c r="B92" s="33" t="s">
        <v>551</v>
      </c>
      <c r="C92" s="30">
        <v>0</v>
      </c>
      <c r="D92" s="27"/>
    </row>
    <row r="93" ht="18" customHeight="1" spans="1:4">
      <c r="A93" s="28">
        <v>31099</v>
      </c>
      <c r="B93" s="33" t="s">
        <v>552</v>
      </c>
      <c r="C93" s="30">
        <v>10300</v>
      </c>
      <c r="D93" s="27"/>
    </row>
    <row r="94" ht="18" customHeight="1" spans="1:4">
      <c r="A94" s="31">
        <v>311</v>
      </c>
      <c r="B94" s="32" t="s">
        <v>558</v>
      </c>
      <c r="C94" s="30">
        <v>0</v>
      </c>
      <c r="D94" s="27"/>
    </row>
    <row r="95" ht="18" customHeight="1" spans="1:4">
      <c r="A95" s="28">
        <v>31101</v>
      </c>
      <c r="B95" s="33" t="s">
        <v>559</v>
      </c>
      <c r="C95" s="30">
        <v>0</v>
      </c>
      <c r="D95" s="27"/>
    </row>
    <row r="96" ht="18" customHeight="1" spans="1:4">
      <c r="A96" s="28">
        <v>31199</v>
      </c>
      <c r="B96" s="33" t="s">
        <v>560</v>
      </c>
      <c r="C96" s="30"/>
      <c r="D96" s="27"/>
    </row>
    <row r="97" ht="18" customHeight="1" spans="1:4">
      <c r="A97" s="31">
        <v>312</v>
      </c>
      <c r="B97" s="32" t="s">
        <v>561</v>
      </c>
      <c r="C97" s="30">
        <f>C100+C102</f>
        <v>196500</v>
      </c>
      <c r="D97" s="27"/>
    </row>
    <row r="98" ht="18" customHeight="1" spans="1:4">
      <c r="A98" s="28">
        <v>31201</v>
      </c>
      <c r="B98" s="33" t="s">
        <v>559</v>
      </c>
      <c r="C98" s="30">
        <v>0</v>
      </c>
      <c r="D98" s="27"/>
    </row>
    <row r="99" ht="18" customHeight="1" spans="1:4">
      <c r="A99" s="28">
        <v>31203</v>
      </c>
      <c r="B99" s="33" t="s">
        <v>562</v>
      </c>
      <c r="C99" s="30">
        <v>0</v>
      </c>
      <c r="D99" s="27"/>
    </row>
    <row r="100" ht="18" customHeight="1" spans="1:4">
      <c r="A100" s="28">
        <v>31204</v>
      </c>
      <c r="B100" s="33" t="s">
        <v>563</v>
      </c>
      <c r="C100" s="34">
        <v>76500</v>
      </c>
      <c r="D100" s="27"/>
    </row>
    <row r="101" ht="18" customHeight="1" spans="1:4">
      <c r="A101" s="28">
        <v>31205</v>
      </c>
      <c r="B101" s="33" t="s">
        <v>564</v>
      </c>
      <c r="C101" s="30">
        <v>0</v>
      </c>
      <c r="D101" s="27"/>
    </row>
    <row r="102" ht="18" customHeight="1" spans="1:4">
      <c r="A102" s="28">
        <v>31299</v>
      </c>
      <c r="B102" s="33" t="s">
        <v>565</v>
      </c>
      <c r="C102" s="30">
        <v>120000</v>
      </c>
      <c r="D102" s="27"/>
    </row>
    <row r="103" ht="18" customHeight="1" spans="1:4">
      <c r="A103" s="31">
        <v>313</v>
      </c>
      <c r="B103" s="32" t="s">
        <v>566</v>
      </c>
      <c r="C103" s="30">
        <v>0</v>
      </c>
      <c r="D103" s="27"/>
    </row>
    <row r="104" ht="18" customHeight="1" spans="1:4">
      <c r="A104" s="28">
        <v>31302</v>
      </c>
      <c r="B104" s="33" t="s">
        <v>567</v>
      </c>
      <c r="C104" s="30">
        <v>0</v>
      </c>
      <c r="D104" s="27"/>
    </row>
    <row r="105" ht="18" customHeight="1" spans="1:4">
      <c r="A105" s="28">
        <v>31303</v>
      </c>
      <c r="B105" s="33" t="s">
        <v>568</v>
      </c>
      <c r="C105" s="30">
        <v>0</v>
      </c>
      <c r="D105" s="27"/>
    </row>
    <row r="106" ht="18" customHeight="1" spans="1:4">
      <c r="A106" s="31">
        <v>399</v>
      </c>
      <c r="B106" s="32" t="s">
        <v>569</v>
      </c>
      <c r="C106" s="30">
        <f>C110+C108</f>
        <v>24636</v>
      </c>
      <c r="D106" s="27"/>
    </row>
    <row r="107" ht="18" customHeight="1" spans="1:4">
      <c r="A107" s="28">
        <v>39906</v>
      </c>
      <c r="B107" s="33" t="s">
        <v>570</v>
      </c>
      <c r="C107" s="30">
        <v>0</v>
      </c>
      <c r="D107" s="27"/>
    </row>
    <row r="108" ht="18" customHeight="1" spans="1:4">
      <c r="A108" s="28">
        <v>39907</v>
      </c>
      <c r="B108" s="33" t="s">
        <v>571</v>
      </c>
      <c r="C108" s="30">
        <v>0</v>
      </c>
      <c r="D108" s="27"/>
    </row>
    <row r="109" ht="24.75" customHeight="1" spans="1:4">
      <c r="A109" s="28">
        <v>39908</v>
      </c>
      <c r="B109" s="33" t="s">
        <v>572</v>
      </c>
      <c r="C109" s="30">
        <v>0</v>
      </c>
      <c r="D109" s="27"/>
    </row>
    <row r="110" ht="18" customHeight="1" spans="1:4">
      <c r="A110" s="28">
        <v>39999</v>
      </c>
      <c r="B110" s="33" t="s">
        <v>573</v>
      </c>
      <c r="C110" s="30">
        <v>24636</v>
      </c>
      <c r="D110" s="27"/>
    </row>
    <row r="111" ht="18" customHeight="1" spans="1:4">
      <c r="A111" s="28"/>
      <c r="B111" s="33"/>
      <c r="C111" s="30"/>
      <c r="D111" s="27"/>
    </row>
    <row r="112" ht="11.25" customHeight="1" spans="1:4">
      <c r="A112" s="35"/>
      <c r="B112" s="36"/>
      <c r="C112" s="37"/>
      <c r="D112" s="4"/>
    </row>
  </sheetData>
  <mergeCells count="2">
    <mergeCell ref="A1:C1"/>
    <mergeCell ref="A2:B2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1"/>
  <sheetViews>
    <sheetView tabSelected="1" view="pageBreakPreview" zoomScaleNormal="100" zoomScaleSheetLayoutView="100" topLeftCell="A52" workbookViewId="0">
      <selection activeCell="B79" sqref="B79"/>
    </sheetView>
  </sheetViews>
  <sheetFormatPr defaultColWidth="9" defaultRowHeight="14.4" outlineLevelCol="4"/>
  <cols>
    <col min="1" max="1" width="17" style="1" customWidth="1"/>
    <col min="2" max="2" width="37.5" customWidth="1"/>
    <col min="3" max="3" width="26.6296296296296" style="2" customWidth="1"/>
    <col min="4" max="4" width="0.87962962962963" customWidth="1"/>
    <col min="5" max="5" width="9" hidden="1" customWidth="1"/>
  </cols>
  <sheetData>
    <row r="1" ht="41.25" customHeight="1" spans="1:5">
      <c r="A1" s="3" t="s">
        <v>574</v>
      </c>
      <c r="B1" s="3"/>
      <c r="C1" s="3"/>
      <c r="D1" s="4"/>
      <c r="E1" s="4"/>
    </row>
    <row r="2" ht="23.25" customHeight="1" spans="1:5">
      <c r="A2" s="5" t="s">
        <v>2</v>
      </c>
      <c r="B2" s="5"/>
      <c r="C2" s="6" t="s">
        <v>3</v>
      </c>
      <c r="D2" s="4"/>
      <c r="E2" s="4"/>
    </row>
    <row r="3" ht="12" customHeight="1" spans="1:5">
      <c r="A3" s="7" t="s">
        <v>575</v>
      </c>
      <c r="B3" s="8" t="s">
        <v>576</v>
      </c>
      <c r="C3" s="9" t="s">
        <v>577</v>
      </c>
      <c r="D3" s="10"/>
      <c r="E3" s="4"/>
    </row>
    <row r="4" ht="10.5" customHeight="1" spans="1:5">
      <c r="A4" s="7"/>
      <c r="B4" s="8"/>
      <c r="C4" s="9"/>
      <c r="D4" s="10"/>
      <c r="E4" s="4"/>
    </row>
    <row r="5" ht="15.95" customHeight="1" spans="1:5">
      <c r="A5" s="11"/>
      <c r="B5" s="12" t="s">
        <v>484</v>
      </c>
      <c r="C5" s="13">
        <f>C6+C11+C30+C37+C41+C22+C44+C51+C76+C60</f>
        <v>449700</v>
      </c>
      <c r="D5" s="10"/>
      <c r="E5" s="4"/>
    </row>
    <row r="6" ht="15.95" customHeight="1" spans="1:5">
      <c r="A6" s="14">
        <v>501</v>
      </c>
      <c r="B6" s="15" t="s">
        <v>578</v>
      </c>
      <c r="C6" s="13">
        <v>10976</v>
      </c>
      <c r="D6" s="10"/>
      <c r="E6" s="4"/>
    </row>
    <row r="7" ht="15.95" customHeight="1" spans="1:5">
      <c r="A7" s="16">
        <v>50101</v>
      </c>
      <c r="B7" s="17" t="s">
        <v>579</v>
      </c>
      <c r="C7" s="13">
        <v>8650</v>
      </c>
      <c r="D7" s="10"/>
      <c r="E7" s="4"/>
    </row>
    <row r="8" ht="15.95" customHeight="1" spans="1:5">
      <c r="A8" s="16">
        <v>50102</v>
      </c>
      <c r="B8" s="17" t="s">
        <v>580</v>
      </c>
      <c r="C8" s="13">
        <v>964.07</v>
      </c>
      <c r="D8" s="10"/>
      <c r="E8" s="4"/>
    </row>
    <row r="9" ht="15.95" customHeight="1" spans="1:5">
      <c r="A9" s="16">
        <v>50103</v>
      </c>
      <c r="B9" s="17" t="s">
        <v>495</v>
      </c>
      <c r="C9" s="13">
        <v>561.93</v>
      </c>
      <c r="D9" s="10"/>
      <c r="E9" s="4"/>
    </row>
    <row r="10" ht="15.95" customHeight="1" spans="1:5">
      <c r="A10" s="16">
        <v>50199</v>
      </c>
      <c r="B10" s="17" t="s">
        <v>497</v>
      </c>
      <c r="C10" s="13">
        <v>800</v>
      </c>
      <c r="D10" s="10"/>
      <c r="E10" s="4"/>
    </row>
    <row r="11" ht="15.95" customHeight="1" spans="1:5">
      <c r="A11" s="14">
        <v>502</v>
      </c>
      <c r="B11" s="15" t="s">
        <v>581</v>
      </c>
      <c r="C11" s="13">
        <f>SUM(C12:C21)</f>
        <v>25938</v>
      </c>
      <c r="D11" s="10"/>
      <c r="E11" s="4"/>
    </row>
    <row r="12" ht="15.95" customHeight="1" spans="1:5">
      <c r="A12" s="16">
        <v>50201</v>
      </c>
      <c r="B12" s="17" t="s">
        <v>582</v>
      </c>
      <c r="C12" s="13">
        <v>3064.7</v>
      </c>
      <c r="D12" s="10"/>
      <c r="E12" s="4"/>
    </row>
    <row r="13" ht="15.95" customHeight="1" spans="1:5">
      <c r="A13" s="16">
        <v>50202</v>
      </c>
      <c r="B13" s="17" t="s">
        <v>511</v>
      </c>
      <c r="C13" s="13">
        <v>100</v>
      </c>
      <c r="D13" s="10"/>
      <c r="E13" s="4"/>
    </row>
    <row r="14" ht="15.95" customHeight="1" spans="1:5">
      <c r="A14" s="16">
        <v>50203</v>
      </c>
      <c r="B14" s="17" t="s">
        <v>512</v>
      </c>
      <c r="C14" s="13">
        <v>100</v>
      </c>
      <c r="D14" s="10"/>
      <c r="E14" s="4"/>
    </row>
    <row r="15" ht="15.95" customHeight="1" spans="1:5">
      <c r="A15" s="16">
        <v>50204</v>
      </c>
      <c r="B15" s="17" t="s">
        <v>583</v>
      </c>
      <c r="C15" s="13">
        <v>87</v>
      </c>
      <c r="D15" s="10"/>
      <c r="E15" s="4"/>
    </row>
    <row r="16" ht="15.95" customHeight="1" spans="1:5">
      <c r="A16" s="16">
        <v>50205</v>
      </c>
      <c r="B16" s="17" t="s">
        <v>518</v>
      </c>
      <c r="C16" s="13">
        <v>9060</v>
      </c>
      <c r="D16" s="10"/>
      <c r="E16" s="4"/>
    </row>
    <row r="17" ht="15.95" customHeight="1" spans="1:5">
      <c r="A17" s="16">
        <v>50206</v>
      </c>
      <c r="B17" s="17" t="s">
        <v>513</v>
      </c>
      <c r="C17" s="13">
        <v>74.93</v>
      </c>
      <c r="D17" s="10"/>
      <c r="E17" s="4"/>
    </row>
    <row r="18" ht="15.95" customHeight="1" spans="1:5">
      <c r="A18" s="16">
        <v>50207</v>
      </c>
      <c r="B18" s="17" t="s">
        <v>584</v>
      </c>
      <c r="C18" s="13">
        <v>2</v>
      </c>
      <c r="D18" s="10"/>
      <c r="E18" s="4"/>
    </row>
    <row r="19" ht="15.95" customHeight="1" spans="1:5">
      <c r="A19" s="16">
        <v>50208</v>
      </c>
      <c r="B19" s="17" t="s">
        <v>521</v>
      </c>
      <c r="C19" s="13">
        <v>18</v>
      </c>
      <c r="D19" s="10"/>
      <c r="E19" s="4"/>
    </row>
    <row r="20" ht="15.95" customHeight="1" spans="1:5">
      <c r="A20" s="16">
        <v>50209</v>
      </c>
      <c r="B20" s="17" t="s">
        <v>509</v>
      </c>
      <c r="C20" s="13">
        <v>600</v>
      </c>
      <c r="D20" s="10"/>
      <c r="E20" s="4"/>
    </row>
    <row r="21" ht="15.95" customHeight="1" spans="1:5">
      <c r="A21" s="16">
        <v>50299</v>
      </c>
      <c r="B21" s="17" t="s">
        <v>524</v>
      </c>
      <c r="C21" s="13">
        <v>12831.37</v>
      </c>
      <c r="D21" s="10"/>
      <c r="E21" s="4"/>
    </row>
    <row r="22" ht="15.95" customHeight="1" spans="1:5">
      <c r="A22" s="14">
        <v>503</v>
      </c>
      <c r="B22" s="15" t="s">
        <v>585</v>
      </c>
      <c r="C22" s="13">
        <v>45400</v>
      </c>
      <c r="D22" s="10"/>
      <c r="E22" s="4"/>
    </row>
    <row r="23" ht="15.95" customHeight="1" spans="1:5">
      <c r="A23" s="16">
        <v>50301</v>
      </c>
      <c r="B23" s="17" t="s">
        <v>541</v>
      </c>
      <c r="C23" s="13">
        <v>0</v>
      </c>
      <c r="D23" s="10"/>
      <c r="E23" s="4"/>
    </row>
    <row r="24" ht="15.95" customHeight="1" spans="1:5">
      <c r="A24" s="16">
        <v>50302</v>
      </c>
      <c r="B24" s="17" t="s">
        <v>544</v>
      </c>
      <c r="C24" s="13">
        <v>20500</v>
      </c>
      <c r="D24" s="10"/>
      <c r="E24" s="4"/>
    </row>
    <row r="25" ht="15.95" customHeight="1" spans="1:5">
      <c r="A25" s="16">
        <v>50303</v>
      </c>
      <c r="B25" s="17" t="s">
        <v>548</v>
      </c>
      <c r="C25" s="13">
        <v>0</v>
      </c>
      <c r="D25" s="10"/>
      <c r="E25" s="4"/>
    </row>
    <row r="26" ht="15.95" customHeight="1" spans="1:5">
      <c r="A26" s="16">
        <v>50305</v>
      </c>
      <c r="B26" s="17" t="s">
        <v>586</v>
      </c>
      <c r="C26" s="13">
        <v>12000</v>
      </c>
      <c r="D26" s="10"/>
      <c r="E26" s="4"/>
    </row>
    <row r="27" ht="15.95" customHeight="1" spans="1:5">
      <c r="A27" s="16">
        <v>50306</v>
      </c>
      <c r="B27" s="17" t="s">
        <v>587</v>
      </c>
      <c r="C27" s="13">
        <v>2600</v>
      </c>
      <c r="D27" s="10"/>
      <c r="E27" s="4"/>
    </row>
    <row r="28" ht="15.95" customHeight="1" spans="1:5">
      <c r="A28" s="16">
        <v>50307</v>
      </c>
      <c r="B28" s="17" t="s">
        <v>545</v>
      </c>
      <c r="C28" s="13">
        <v>0</v>
      </c>
      <c r="D28" s="10"/>
      <c r="E28" s="4"/>
    </row>
    <row r="29" ht="15.95" customHeight="1" spans="1:5">
      <c r="A29" s="16">
        <v>50399</v>
      </c>
      <c r="B29" s="17" t="s">
        <v>588</v>
      </c>
      <c r="C29" s="13">
        <v>10300</v>
      </c>
      <c r="D29" s="10"/>
      <c r="E29" s="4"/>
    </row>
    <row r="30" ht="15.95" customHeight="1" spans="1:5">
      <c r="A30" s="14">
        <v>504</v>
      </c>
      <c r="B30" s="15" t="s">
        <v>589</v>
      </c>
      <c r="C30" s="18">
        <v>136200</v>
      </c>
      <c r="D30" s="10"/>
      <c r="E30" s="4"/>
    </row>
    <row r="31" ht="15.95" customHeight="1" spans="1:5">
      <c r="A31" s="16">
        <v>50401</v>
      </c>
      <c r="B31" s="17" t="s">
        <v>541</v>
      </c>
      <c r="C31" s="13">
        <v>0</v>
      </c>
      <c r="D31" s="10"/>
      <c r="E31" s="4"/>
    </row>
    <row r="32" ht="15.95" customHeight="1" spans="1:5">
      <c r="A32" s="16">
        <v>50402</v>
      </c>
      <c r="B32" s="17" t="s">
        <v>544</v>
      </c>
      <c r="C32" s="18">
        <v>136200</v>
      </c>
      <c r="D32" s="10"/>
      <c r="E32" s="4"/>
    </row>
    <row r="33" ht="15.95" customHeight="1" spans="1:5">
      <c r="A33" s="16">
        <v>50403</v>
      </c>
      <c r="B33" s="17" t="s">
        <v>548</v>
      </c>
      <c r="C33" s="13">
        <v>0</v>
      </c>
      <c r="D33" s="10"/>
      <c r="E33" s="4"/>
    </row>
    <row r="34" ht="15.95" customHeight="1" spans="1:5">
      <c r="A34" s="16">
        <v>50404</v>
      </c>
      <c r="B34" s="17" t="s">
        <v>587</v>
      </c>
      <c r="C34" s="13">
        <v>0</v>
      </c>
      <c r="D34" s="10"/>
      <c r="E34" s="4"/>
    </row>
    <row r="35" ht="15.95" customHeight="1" spans="1:5">
      <c r="A35" s="16">
        <v>50405</v>
      </c>
      <c r="B35" s="17" t="s">
        <v>545</v>
      </c>
      <c r="C35" s="13">
        <v>0</v>
      </c>
      <c r="D35" s="10"/>
      <c r="E35" s="4"/>
    </row>
    <row r="36" ht="15.95" customHeight="1" spans="1:5">
      <c r="A36" s="16">
        <v>50499</v>
      </c>
      <c r="B36" s="17" t="s">
        <v>588</v>
      </c>
      <c r="C36" s="13">
        <v>0</v>
      </c>
      <c r="D36" s="10"/>
      <c r="E36" s="4"/>
    </row>
    <row r="37" ht="15.95" customHeight="1" spans="1:5">
      <c r="A37" s="14">
        <v>505</v>
      </c>
      <c r="B37" s="15" t="s">
        <v>590</v>
      </c>
      <c r="C37" s="13"/>
      <c r="D37" s="10"/>
      <c r="E37" s="4"/>
    </row>
    <row r="38" ht="15.95" customHeight="1" spans="1:5">
      <c r="A38" s="16">
        <v>50501</v>
      </c>
      <c r="B38" s="17" t="s">
        <v>591</v>
      </c>
      <c r="C38" s="13"/>
      <c r="D38" s="10"/>
      <c r="E38" s="4"/>
    </row>
    <row r="39" ht="15.95" customHeight="1" spans="1:5">
      <c r="A39" s="16">
        <v>50502</v>
      </c>
      <c r="B39" s="17" t="s">
        <v>592</v>
      </c>
      <c r="C39" s="13"/>
      <c r="D39" s="10"/>
      <c r="E39" s="4"/>
    </row>
    <row r="40" ht="15.95" customHeight="1" spans="1:5">
      <c r="A40" s="16">
        <v>50599</v>
      </c>
      <c r="B40" s="17" t="s">
        <v>593</v>
      </c>
      <c r="C40" s="13"/>
      <c r="D40" s="10"/>
      <c r="E40" s="4"/>
    </row>
    <row r="41" ht="15.95" customHeight="1" spans="1:5">
      <c r="A41" s="14">
        <v>506</v>
      </c>
      <c r="B41" s="15" t="s">
        <v>594</v>
      </c>
      <c r="C41" s="13"/>
      <c r="D41" s="10"/>
      <c r="E41" s="4"/>
    </row>
    <row r="42" ht="15.95" customHeight="1" spans="1:5">
      <c r="A42" s="16">
        <v>50601</v>
      </c>
      <c r="B42" s="17" t="s">
        <v>595</v>
      </c>
      <c r="C42" s="13"/>
      <c r="D42" s="10"/>
      <c r="E42" s="4"/>
    </row>
    <row r="43" ht="15.95" customHeight="1" spans="1:5">
      <c r="A43" s="16">
        <v>50602</v>
      </c>
      <c r="B43" s="17" t="s">
        <v>596</v>
      </c>
      <c r="C43" s="13"/>
      <c r="D43" s="10"/>
      <c r="E43" s="4"/>
    </row>
    <row r="44" ht="15.95" customHeight="1" spans="1:5">
      <c r="A44" s="14">
        <v>507</v>
      </c>
      <c r="B44" s="15" t="s">
        <v>561</v>
      </c>
      <c r="C44" s="13">
        <f>C47+C45</f>
        <v>196500</v>
      </c>
      <c r="D44" s="10"/>
      <c r="E44" s="4"/>
    </row>
    <row r="45" ht="15.95" customHeight="1" spans="1:5">
      <c r="A45" s="16">
        <v>50701</v>
      </c>
      <c r="B45" s="17" t="s">
        <v>597</v>
      </c>
      <c r="C45" s="18">
        <v>76500</v>
      </c>
      <c r="D45" s="10"/>
      <c r="E45" s="4"/>
    </row>
    <row r="46" ht="15.95" customHeight="1" spans="1:5">
      <c r="A46" s="16">
        <v>50702</v>
      </c>
      <c r="B46" s="17" t="s">
        <v>564</v>
      </c>
      <c r="C46" s="13">
        <v>0</v>
      </c>
      <c r="D46" s="10"/>
      <c r="E46" s="4"/>
    </row>
    <row r="47" ht="15.95" customHeight="1" spans="1:5">
      <c r="A47" s="16">
        <v>50799</v>
      </c>
      <c r="B47" s="17" t="s">
        <v>560</v>
      </c>
      <c r="C47" s="13">
        <v>120000</v>
      </c>
      <c r="D47" s="10"/>
      <c r="E47" s="4"/>
    </row>
    <row r="48" ht="15.95" customHeight="1" spans="1:5">
      <c r="A48" s="14">
        <v>508</v>
      </c>
      <c r="B48" s="15" t="s">
        <v>598</v>
      </c>
      <c r="C48" s="13">
        <v>0</v>
      </c>
      <c r="D48" s="10"/>
      <c r="E48" s="4"/>
    </row>
    <row r="49" ht="15.95" customHeight="1" spans="1:5">
      <c r="A49" s="16">
        <v>50801</v>
      </c>
      <c r="B49" s="17" t="s">
        <v>599</v>
      </c>
      <c r="C49" s="13">
        <v>0</v>
      </c>
      <c r="D49" s="10"/>
      <c r="E49" s="4"/>
    </row>
    <row r="50" ht="15.95" customHeight="1" spans="1:5">
      <c r="A50" s="16">
        <v>50802</v>
      </c>
      <c r="B50" s="17" t="s">
        <v>600</v>
      </c>
      <c r="C50" s="13">
        <v>0</v>
      </c>
      <c r="D50" s="10"/>
      <c r="E50" s="4"/>
    </row>
    <row r="51" ht="15.95" customHeight="1" spans="1:5">
      <c r="A51" s="14">
        <v>509</v>
      </c>
      <c r="B51" s="15" t="s">
        <v>412</v>
      </c>
      <c r="C51" s="13">
        <v>50</v>
      </c>
      <c r="D51" s="10"/>
      <c r="E51" s="4"/>
    </row>
    <row r="52" ht="15.95" customHeight="1" spans="1:5">
      <c r="A52" s="16">
        <v>50901</v>
      </c>
      <c r="B52" s="17" t="s">
        <v>601</v>
      </c>
      <c r="C52" s="13">
        <v>14</v>
      </c>
      <c r="D52" s="10"/>
      <c r="E52" s="4"/>
    </row>
    <row r="53" ht="15.95" customHeight="1" spans="1:5">
      <c r="A53" s="16">
        <v>50902</v>
      </c>
      <c r="B53" s="17" t="s">
        <v>531</v>
      </c>
      <c r="C53" s="13">
        <v>0</v>
      </c>
      <c r="D53" s="10"/>
      <c r="E53" s="4"/>
    </row>
    <row r="54" ht="15.95" customHeight="1" spans="1:5">
      <c r="A54" s="16">
        <v>50903</v>
      </c>
      <c r="B54" s="17" t="s">
        <v>602</v>
      </c>
      <c r="C54" s="13">
        <v>0</v>
      </c>
      <c r="D54" s="10"/>
      <c r="E54" s="4"/>
    </row>
    <row r="55" ht="15.95" customHeight="1" spans="1:5">
      <c r="A55" s="16">
        <v>50905</v>
      </c>
      <c r="B55" s="17" t="s">
        <v>603</v>
      </c>
      <c r="C55" s="13">
        <v>36</v>
      </c>
      <c r="D55" s="10"/>
      <c r="E55" s="4"/>
    </row>
    <row r="56" ht="15.95" customHeight="1" spans="1:5">
      <c r="A56" s="16">
        <v>50999</v>
      </c>
      <c r="B56" s="17" t="s">
        <v>534</v>
      </c>
      <c r="C56" s="13">
        <v>0</v>
      </c>
      <c r="D56" s="10"/>
      <c r="E56" s="4"/>
    </row>
    <row r="57" ht="15.95" customHeight="1" spans="1:5">
      <c r="A57" s="14">
        <v>510</v>
      </c>
      <c r="B57" s="15" t="s">
        <v>566</v>
      </c>
      <c r="C57" s="13">
        <v>0</v>
      </c>
      <c r="D57" s="10"/>
      <c r="E57" s="4"/>
    </row>
    <row r="58" ht="15.95" customHeight="1" spans="1:5">
      <c r="A58" s="16">
        <v>51002</v>
      </c>
      <c r="B58" s="17" t="s">
        <v>604</v>
      </c>
      <c r="C58" s="13">
        <v>0</v>
      </c>
      <c r="D58" s="10"/>
      <c r="E58" s="4"/>
    </row>
    <row r="59" ht="15.95" customHeight="1" spans="1:5">
      <c r="A59" s="16">
        <v>51003</v>
      </c>
      <c r="B59" s="17" t="s">
        <v>568</v>
      </c>
      <c r="C59" s="13">
        <v>0</v>
      </c>
      <c r="D59" s="10"/>
      <c r="E59" s="4"/>
    </row>
    <row r="60" ht="15.95" customHeight="1" spans="1:5">
      <c r="A60" s="14">
        <v>511</v>
      </c>
      <c r="B60" s="15" t="s">
        <v>535</v>
      </c>
      <c r="C60" s="13">
        <v>10000</v>
      </c>
      <c r="D60" s="10"/>
      <c r="E60" s="4"/>
    </row>
    <row r="61" ht="15.95" customHeight="1" spans="1:5">
      <c r="A61" s="16">
        <v>51101</v>
      </c>
      <c r="B61" s="17" t="s">
        <v>605</v>
      </c>
      <c r="C61" s="13">
        <v>10000</v>
      </c>
      <c r="D61" s="10"/>
      <c r="E61" s="4"/>
    </row>
    <row r="62" ht="15.95" customHeight="1" spans="1:5">
      <c r="A62" s="16">
        <v>51102</v>
      </c>
      <c r="B62" s="17" t="s">
        <v>537</v>
      </c>
      <c r="C62" s="13">
        <v>0</v>
      </c>
      <c r="D62" s="10"/>
      <c r="E62" s="4"/>
    </row>
    <row r="63" ht="15.95" customHeight="1" spans="1:5">
      <c r="A63" s="16">
        <v>51103</v>
      </c>
      <c r="B63" s="17" t="s">
        <v>538</v>
      </c>
      <c r="C63" s="13">
        <v>0</v>
      </c>
      <c r="D63" s="10"/>
      <c r="E63" s="4"/>
    </row>
    <row r="64" ht="15.95" customHeight="1" spans="1:5">
      <c r="A64" s="16">
        <v>51104</v>
      </c>
      <c r="B64" s="17" t="s">
        <v>539</v>
      </c>
      <c r="C64" s="13">
        <v>0</v>
      </c>
      <c r="D64" s="10"/>
      <c r="E64" s="4"/>
    </row>
    <row r="65" ht="15.95" customHeight="1" spans="1:5">
      <c r="A65" s="14">
        <v>512</v>
      </c>
      <c r="B65" s="15" t="s">
        <v>606</v>
      </c>
      <c r="C65" s="13">
        <v>0</v>
      </c>
      <c r="D65" s="10"/>
      <c r="E65" s="4"/>
    </row>
    <row r="66" ht="15.95" customHeight="1" spans="1:5">
      <c r="A66" s="16">
        <v>51201</v>
      </c>
      <c r="B66" s="17" t="s">
        <v>607</v>
      </c>
      <c r="C66" s="13">
        <v>0</v>
      </c>
      <c r="D66" s="10"/>
      <c r="E66" s="4"/>
    </row>
    <row r="67" ht="15.95" customHeight="1" spans="1:5">
      <c r="A67" s="16">
        <v>51202</v>
      </c>
      <c r="B67" s="17" t="s">
        <v>608</v>
      </c>
      <c r="C67" s="13">
        <v>0</v>
      </c>
      <c r="D67" s="10"/>
      <c r="E67" s="4"/>
    </row>
    <row r="68" ht="15.95" customHeight="1" spans="1:5">
      <c r="A68" s="14">
        <v>513</v>
      </c>
      <c r="B68" s="15" t="s">
        <v>303</v>
      </c>
      <c r="C68" s="13">
        <v>0</v>
      </c>
      <c r="D68" s="10"/>
      <c r="E68" s="4"/>
    </row>
    <row r="69" ht="15.95" customHeight="1" spans="1:5">
      <c r="A69" s="16">
        <v>51301</v>
      </c>
      <c r="B69" s="17" t="s">
        <v>609</v>
      </c>
      <c r="C69" s="13">
        <v>0</v>
      </c>
      <c r="D69" s="10"/>
      <c r="E69" s="4"/>
    </row>
    <row r="70" ht="15.95" customHeight="1" spans="1:5">
      <c r="A70" s="16">
        <v>51302</v>
      </c>
      <c r="B70" s="17" t="s">
        <v>610</v>
      </c>
      <c r="C70" s="13">
        <v>0</v>
      </c>
      <c r="D70" s="10"/>
      <c r="E70" s="4"/>
    </row>
    <row r="71" ht="15.95" customHeight="1" spans="1:5">
      <c r="A71" s="16">
        <v>51303</v>
      </c>
      <c r="B71" s="17" t="s">
        <v>611</v>
      </c>
      <c r="C71" s="13">
        <v>0</v>
      </c>
      <c r="D71" s="10"/>
      <c r="E71" s="4"/>
    </row>
    <row r="72" ht="15.95" customHeight="1" spans="1:5">
      <c r="A72" s="16">
        <v>51304</v>
      </c>
      <c r="B72" s="17" t="s">
        <v>612</v>
      </c>
      <c r="C72" s="13">
        <v>0</v>
      </c>
      <c r="D72" s="10"/>
      <c r="E72" s="4"/>
    </row>
    <row r="73" ht="15.95" customHeight="1" spans="1:5">
      <c r="A73" s="14">
        <v>514</v>
      </c>
      <c r="B73" s="15" t="s">
        <v>613</v>
      </c>
      <c r="C73" s="13">
        <v>0</v>
      </c>
      <c r="D73" s="10"/>
      <c r="E73" s="4"/>
    </row>
    <row r="74" ht="15.95" customHeight="1" spans="1:5">
      <c r="A74" s="16">
        <v>51401</v>
      </c>
      <c r="B74" s="17" t="s">
        <v>614</v>
      </c>
      <c r="C74" s="13">
        <v>0</v>
      </c>
      <c r="D74" s="10"/>
      <c r="E74" s="4"/>
    </row>
    <row r="75" ht="15.95" customHeight="1" spans="1:5">
      <c r="A75" s="16">
        <v>51402</v>
      </c>
      <c r="B75" s="17" t="s">
        <v>615</v>
      </c>
      <c r="C75" s="13">
        <v>0</v>
      </c>
      <c r="D75" s="10"/>
      <c r="E75" s="4"/>
    </row>
    <row r="76" ht="15.95" customHeight="1" spans="1:5">
      <c r="A76" s="14">
        <v>599</v>
      </c>
      <c r="B76" s="15" t="s">
        <v>569</v>
      </c>
      <c r="C76" s="13">
        <f>C80+C78</f>
        <v>24636</v>
      </c>
      <c r="D76" s="10"/>
      <c r="E76" s="4"/>
    </row>
    <row r="77" ht="15.95" customHeight="1" spans="1:5">
      <c r="A77" s="16">
        <v>59906</v>
      </c>
      <c r="B77" s="17" t="s">
        <v>570</v>
      </c>
      <c r="C77" s="13">
        <v>0</v>
      </c>
      <c r="D77" s="10"/>
      <c r="E77" s="4"/>
    </row>
    <row r="78" ht="15.95" customHeight="1" spans="1:5">
      <c r="A78" s="16">
        <v>59907</v>
      </c>
      <c r="B78" s="17" t="s">
        <v>616</v>
      </c>
      <c r="C78" s="13">
        <v>0</v>
      </c>
      <c r="D78" s="10"/>
      <c r="E78" s="4"/>
    </row>
    <row r="79" ht="15.95" customHeight="1" spans="1:5">
      <c r="A79" s="16">
        <v>59908</v>
      </c>
      <c r="B79" s="17" t="s">
        <v>572</v>
      </c>
      <c r="C79" s="13">
        <v>0</v>
      </c>
      <c r="D79" s="10"/>
      <c r="E79" s="4"/>
    </row>
    <row r="80" ht="15.95" customHeight="1" spans="1:5">
      <c r="A80" s="16">
        <v>59999</v>
      </c>
      <c r="B80" s="17" t="s">
        <v>573</v>
      </c>
      <c r="C80" s="13">
        <v>24636</v>
      </c>
      <c r="D80" s="10"/>
      <c r="E80" s="4"/>
    </row>
    <row r="81" ht="21" customHeight="1" spans="1:5">
      <c r="A81" s="19"/>
      <c r="B81" s="20"/>
      <c r="C81" s="21"/>
      <c r="D81" s="4"/>
      <c r="E81" s="4"/>
    </row>
  </sheetData>
  <mergeCells count="5">
    <mergeCell ref="A1:C1"/>
    <mergeCell ref="A2:B2"/>
    <mergeCell ref="A3:A4"/>
    <mergeCell ref="B3:B4"/>
    <mergeCell ref="C3:C4"/>
  </mergeCells>
  <printOptions horizontalCentered="1"/>
  <pageMargins left="0.393055555555556" right="0.393055555555556" top="0.786805555555556" bottom="0.786805555555556" header="0.298611111111111" footer="0.298611111111111"/>
  <pageSetup paperSize="9" fitToHeight="0" orientation="portrait" horizontalDpi="600"/>
  <headerFooter/>
  <rowBreaks count="1" manualBreakCount="1">
    <brk id="39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5"/>
  <sheetViews>
    <sheetView workbookViewId="0">
      <selection activeCell="E5" sqref="E5:Q5"/>
    </sheetView>
  </sheetViews>
  <sheetFormatPr defaultColWidth="9" defaultRowHeight="14.4" outlineLevelRow="4"/>
  <cols>
    <col min="1" max="1" width="8.12962962962963" style="67" customWidth="1"/>
    <col min="2" max="2" width="26.8796296296296" customWidth="1"/>
    <col min="3" max="3" width="9" hidden="1" customWidth="1"/>
    <col min="4" max="4" width="12.1296296296296" style="141" customWidth="1"/>
    <col min="5" max="5" width="10.8796296296296" style="141" customWidth="1"/>
    <col min="6" max="6" width="7.5" customWidth="1"/>
    <col min="7" max="8" width="5.62962962962963" customWidth="1"/>
    <col min="9" max="9" width="9.5" customWidth="1"/>
    <col min="10" max="10" width="5.62962962962963" customWidth="1"/>
    <col min="11" max="11" width="8.25" customWidth="1"/>
    <col min="12" max="13" width="5.62962962962963" customWidth="1"/>
    <col min="14" max="14" width="12.3796296296296" customWidth="1"/>
    <col min="15" max="15" width="10.3796296296296" customWidth="1"/>
    <col min="16" max="16" width="5.62962962962963" customWidth="1"/>
    <col min="17" max="17" width="10" customWidth="1"/>
    <col min="18" max="18" width="5.62962962962963" customWidth="1"/>
    <col min="19" max="20" width="8.12962962962963" customWidth="1"/>
    <col min="21" max="21" width="1.87962962962963" customWidth="1"/>
  </cols>
  <sheetData>
    <row r="1" ht="21.75" customHeight="1" spans="1:21">
      <c r="A1" s="142" t="s">
        <v>45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8"/>
      <c r="T1" s="148"/>
      <c r="U1" s="68"/>
    </row>
    <row r="2" ht="15" customHeight="1" spans="1:19">
      <c r="A2" s="113" t="s">
        <v>2</v>
      </c>
      <c r="B2" s="113"/>
      <c r="C2" s="113"/>
      <c r="D2" s="68"/>
      <c r="E2" s="68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 t="s">
        <v>46</v>
      </c>
      <c r="R2" s="84"/>
      <c r="S2" s="68"/>
    </row>
    <row r="3" ht="11.25" customHeight="1" spans="1:19">
      <c r="A3" s="143" t="s">
        <v>47</v>
      </c>
      <c r="B3" s="143" t="s">
        <v>48</v>
      </c>
      <c r="C3" s="143" t="s">
        <v>49</v>
      </c>
      <c r="D3" s="143" t="s">
        <v>50</v>
      </c>
      <c r="E3" s="143" t="s">
        <v>51</v>
      </c>
      <c r="F3" s="143" t="s">
        <v>52</v>
      </c>
      <c r="G3" s="143"/>
      <c r="H3" s="143"/>
      <c r="I3" s="143"/>
      <c r="J3" s="143"/>
      <c r="K3" s="143"/>
      <c r="L3" s="143" t="s">
        <v>53</v>
      </c>
      <c r="M3" s="143"/>
      <c r="N3" s="143"/>
      <c r="O3" s="143" t="s">
        <v>54</v>
      </c>
      <c r="P3" s="143" t="s">
        <v>55</v>
      </c>
      <c r="Q3" s="143" t="s">
        <v>56</v>
      </c>
      <c r="R3" s="143" t="s">
        <v>57</v>
      </c>
      <c r="S3" s="68"/>
    </row>
    <row r="4" ht="84" spans="1:18">
      <c r="A4" s="143"/>
      <c r="B4" s="143"/>
      <c r="C4" s="143"/>
      <c r="D4" s="143"/>
      <c r="E4" s="143"/>
      <c r="F4" s="143" t="s">
        <v>58</v>
      </c>
      <c r="G4" s="143" t="s">
        <v>59</v>
      </c>
      <c r="H4" s="143" t="s">
        <v>60</v>
      </c>
      <c r="I4" s="143" t="s">
        <v>61</v>
      </c>
      <c r="J4" s="143" t="s">
        <v>62</v>
      </c>
      <c r="K4" s="143" t="s">
        <v>56</v>
      </c>
      <c r="L4" s="143" t="s">
        <v>58</v>
      </c>
      <c r="M4" s="143" t="s">
        <v>63</v>
      </c>
      <c r="N4" s="143" t="s">
        <v>56</v>
      </c>
      <c r="O4" s="143"/>
      <c r="P4" s="143"/>
      <c r="Q4" s="143"/>
      <c r="R4" s="143"/>
    </row>
    <row r="5" ht="30" customHeight="1" spans="1:18">
      <c r="A5" s="144">
        <v>746</v>
      </c>
      <c r="B5" s="145" t="s">
        <v>64</v>
      </c>
      <c r="C5" s="146">
        <v>1</v>
      </c>
      <c r="D5" s="147">
        <v>449700</v>
      </c>
      <c r="E5" s="147">
        <v>1437.71</v>
      </c>
      <c r="F5" s="147">
        <v>560</v>
      </c>
      <c r="G5" s="147"/>
      <c r="H5" s="147"/>
      <c r="I5" s="147">
        <v>0</v>
      </c>
      <c r="J5" s="147"/>
      <c r="K5" s="147">
        <v>440</v>
      </c>
      <c r="L5" s="147"/>
      <c r="M5" s="147"/>
      <c r="N5" s="147"/>
      <c r="O5" s="147">
        <v>158500</v>
      </c>
      <c r="P5" s="147"/>
      <c r="Q5" s="147">
        <v>288762.29</v>
      </c>
      <c r="R5" s="147"/>
    </row>
  </sheetData>
  <mergeCells count="14">
    <mergeCell ref="A1:R1"/>
    <mergeCell ref="A2:E2"/>
    <mergeCell ref="Q2:R2"/>
    <mergeCell ref="F3:K3"/>
    <mergeCell ref="L3:N3"/>
    <mergeCell ref="A3:A4"/>
    <mergeCell ref="B3:B4"/>
    <mergeCell ref="C3:C4"/>
    <mergeCell ref="D3:D4"/>
    <mergeCell ref="E3:E4"/>
    <mergeCell ref="O3:O4"/>
    <mergeCell ref="P3:P4"/>
    <mergeCell ref="Q3:Q4"/>
    <mergeCell ref="R3:R4"/>
  </mergeCells>
  <printOptions horizontalCentered="1"/>
  <pageMargins left="0.786805555555556" right="0.786805555555556" top="0.751388888888889" bottom="0.751388888888889" header="0.298611111111111" footer="0.298611111111111"/>
  <pageSetup paperSize="9" scale="8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30"/>
  <sheetViews>
    <sheetView workbookViewId="0">
      <pane xSplit="7" ySplit="5" topLeftCell="H6" activePane="bottomRight" state="frozen"/>
      <selection/>
      <selection pane="topRight"/>
      <selection pane="bottomLeft"/>
      <selection pane="bottomRight" activeCell="Q8" sqref="Q8"/>
    </sheetView>
  </sheetViews>
  <sheetFormatPr defaultColWidth="9" defaultRowHeight="14.4"/>
  <cols>
    <col min="1" max="1" width="5.62962962962963" style="128" customWidth="1"/>
    <col min="2" max="2" width="8.25" style="128" customWidth="1"/>
    <col min="3" max="5" width="5.62962962962963" style="128" customWidth="1"/>
    <col min="6" max="6" width="21.5" style="129" customWidth="1"/>
    <col min="7" max="7" width="9" style="129" hidden="1" customWidth="1"/>
    <col min="8" max="11" width="10.6296296296296" style="129" customWidth="1"/>
    <col min="12" max="12" width="5.62962962962963" style="129" customWidth="1"/>
    <col min="13" max="14" width="10.3796296296296" style="129" customWidth="1"/>
    <col min="15" max="15" width="10.25" style="129" customWidth="1"/>
    <col min="16" max="16" width="9.25" style="129" customWidth="1"/>
    <col min="17" max="17" width="7.87962962962963" style="129" customWidth="1"/>
    <col min="18" max="18" width="8.87962962962963" style="129" customWidth="1"/>
    <col min="19" max="19" width="9.87962962962963" style="129" customWidth="1"/>
    <col min="20" max="24" width="5.62962962962963" style="129" customWidth="1"/>
    <col min="25" max="16384" width="9" style="129"/>
  </cols>
  <sheetData>
    <row r="1" ht="18.75" customHeight="1" spans="1:24">
      <c r="A1" s="130"/>
      <c r="B1" s="130"/>
      <c r="C1" s="130"/>
      <c r="D1" s="130"/>
      <c r="E1" s="130"/>
      <c r="F1" s="131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9" t="s">
        <v>65</v>
      </c>
      <c r="U1" s="139"/>
      <c r="V1" s="139"/>
      <c r="W1" s="131"/>
      <c r="X1" s="131"/>
    </row>
    <row r="2" ht="25.5" customHeight="1" spans="1:24">
      <c r="A2" s="133" t="s">
        <v>66</v>
      </c>
      <c r="B2" s="133"/>
      <c r="C2" s="133"/>
      <c r="D2" s="133"/>
      <c r="E2" s="133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131"/>
      <c r="X2" s="131"/>
    </row>
    <row r="3" ht="18.75" customHeight="1" spans="1:24">
      <c r="A3" s="134" t="s">
        <v>2</v>
      </c>
      <c r="B3" s="134"/>
      <c r="C3" s="134"/>
      <c r="D3" s="134"/>
      <c r="E3" s="134"/>
      <c r="F3" s="135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90" t="s">
        <v>67</v>
      </c>
      <c r="T3" s="90"/>
      <c r="U3" s="90"/>
      <c r="V3" s="90"/>
      <c r="W3" s="131"/>
      <c r="X3" s="131"/>
    </row>
    <row r="4" ht="20.25" customHeight="1" spans="1:24">
      <c r="A4" s="46" t="s">
        <v>47</v>
      </c>
      <c r="B4" s="46" t="s">
        <v>68</v>
      </c>
      <c r="C4" s="46" t="s">
        <v>68</v>
      </c>
      <c r="D4" s="46"/>
      <c r="E4" s="46"/>
      <c r="F4" s="91" t="s">
        <v>69</v>
      </c>
      <c r="G4" s="91" t="s">
        <v>70</v>
      </c>
      <c r="H4" s="91" t="s">
        <v>71</v>
      </c>
      <c r="I4" s="91" t="s">
        <v>72</v>
      </c>
      <c r="J4" s="91"/>
      <c r="K4" s="91"/>
      <c r="L4" s="91"/>
      <c r="M4" s="91" t="s">
        <v>73</v>
      </c>
      <c r="N4" s="91"/>
      <c r="O4" s="91"/>
      <c r="P4" s="91"/>
      <c r="Q4" s="91"/>
      <c r="R4" s="91"/>
      <c r="S4" s="91"/>
      <c r="T4" s="91" t="s">
        <v>74</v>
      </c>
      <c r="U4" s="91" t="s">
        <v>75</v>
      </c>
      <c r="V4" s="91" t="s">
        <v>76</v>
      </c>
      <c r="W4" s="140"/>
      <c r="X4" s="131"/>
    </row>
    <row r="5" ht="45.95" customHeight="1" spans="1:24">
      <c r="A5" s="46"/>
      <c r="B5" s="46"/>
      <c r="C5" s="46" t="s">
        <v>77</v>
      </c>
      <c r="D5" s="46" t="s">
        <v>78</v>
      </c>
      <c r="E5" s="46" t="s">
        <v>79</v>
      </c>
      <c r="F5" s="91"/>
      <c r="G5" s="91"/>
      <c r="H5" s="91"/>
      <c r="I5" s="91" t="s">
        <v>80</v>
      </c>
      <c r="J5" s="91" t="s">
        <v>81</v>
      </c>
      <c r="K5" s="91" t="s">
        <v>82</v>
      </c>
      <c r="L5" s="91" t="s">
        <v>83</v>
      </c>
      <c r="M5" s="91" t="s">
        <v>80</v>
      </c>
      <c r="N5" s="91" t="s">
        <v>84</v>
      </c>
      <c r="O5" s="91" t="s">
        <v>85</v>
      </c>
      <c r="P5" s="91" t="s">
        <v>86</v>
      </c>
      <c r="Q5" s="91" t="s">
        <v>87</v>
      </c>
      <c r="R5" s="91" t="s">
        <v>88</v>
      </c>
      <c r="S5" s="91" t="s">
        <v>89</v>
      </c>
      <c r="T5" s="91"/>
      <c r="U5" s="91"/>
      <c r="V5" s="91"/>
      <c r="W5" s="140"/>
      <c r="X5" s="131"/>
    </row>
    <row r="6" s="86" customFormat="1" ht="24.95" customHeight="1" spans="1:24">
      <c r="A6" s="136">
        <v>746</v>
      </c>
      <c r="B6" s="137" t="s">
        <v>80</v>
      </c>
      <c r="C6" s="138"/>
      <c r="D6" s="138"/>
      <c r="E6" s="138"/>
      <c r="F6" s="78"/>
      <c r="G6" s="78"/>
      <c r="H6" s="116">
        <f t="shared" ref="H6:H34" si="0">I6+M6</f>
        <v>449700</v>
      </c>
      <c r="I6" s="116">
        <f>SUBTOTAL(9,J6:L6)</f>
        <v>12151</v>
      </c>
      <c r="J6" s="116">
        <f>J7+J42+J52+J56+J62+J71+J75+J102+J105+J109+J116+J120+J125+J128</f>
        <v>10976</v>
      </c>
      <c r="K6" s="116">
        <f>K7+K42+K52+K56+K62+K71+K75+K102+K105+K109+K116+K120+K125+K128</f>
        <v>1125</v>
      </c>
      <c r="L6" s="116">
        <f>L7+L42+L52+L56+L62+L71+L75+L102+L105+L109+L116+L120+L125+L128</f>
        <v>50</v>
      </c>
      <c r="M6" s="117">
        <f>SUM(N6:S6)</f>
        <v>437549</v>
      </c>
      <c r="N6" s="116">
        <f t="shared" ref="N6:S6" si="1">N7+N42+N52+N56+N62+N71+N75+N102+N105+N109+N113+N116+N120+N125+N128</f>
        <v>20947</v>
      </c>
      <c r="O6" s="116">
        <f t="shared" si="1"/>
        <v>178700</v>
      </c>
      <c r="P6" s="116">
        <f t="shared" si="1"/>
        <v>91913</v>
      </c>
      <c r="Q6" s="116">
        <f t="shared" si="1"/>
        <v>330</v>
      </c>
      <c r="R6" s="116">
        <f t="shared" si="1"/>
        <v>4323</v>
      </c>
      <c r="S6" s="116">
        <f t="shared" si="1"/>
        <v>141336</v>
      </c>
      <c r="T6" s="117"/>
      <c r="U6" s="117"/>
      <c r="V6" s="117"/>
      <c r="W6" s="140"/>
      <c r="X6" s="131"/>
    </row>
    <row r="7" s="86" customFormat="1" ht="20.25" customHeight="1" spans="1:24">
      <c r="A7" s="136">
        <v>746</v>
      </c>
      <c r="B7" s="137" t="s">
        <v>90</v>
      </c>
      <c r="C7" s="138">
        <v>201</v>
      </c>
      <c r="D7" s="138"/>
      <c r="E7" s="138"/>
      <c r="F7" s="78" t="s">
        <v>91</v>
      </c>
      <c r="G7" s="78"/>
      <c r="H7" s="116">
        <f t="shared" si="0"/>
        <v>10562</v>
      </c>
      <c r="I7" s="116">
        <f t="shared" ref="I7:I34" si="2">SUM(J7:L7)</f>
        <v>6432</v>
      </c>
      <c r="J7" s="117">
        <f>J8+J13+J16+J18+J24+J26+J29+J32+J36+J39</f>
        <v>5945</v>
      </c>
      <c r="K7" s="117">
        <f>K8+K13+K16+K18+K24+K26+K29+K32+K36+K39</f>
        <v>437</v>
      </c>
      <c r="L7" s="117">
        <f>L8+L13+L16+L18+L24+L26+L29+L32+L39</f>
        <v>50</v>
      </c>
      <c r="M7" s="117">
        <f>SUM(N7:S7)</f>
        <v>4130</v>
      </c>
      <c r="N7" s="117">
        <f>N8+N13+N16+N18+N24+N26+N29+N32+N36+N39</f>
        <v>4130</v>
      </c>
      <c r="O7" s="117">
        <f t="shared" ref="O7:S7" si="3">O8+O13+O16+O18+O24+O26+O29+O32+O36+O39</f>
        <v>0</v>
      </c>
      <c r="P7" s="117">
        <f t="shared" si="3"/>
        <v>0</v>
      </c>
      <c r="Q7" s="117">
        <f t="shared" si="3"/>
        <v>0</v>
      </c>
      <c r="R7" s="117">
        <f t="shared" si="3"/>
        <v>0</v>
      </c>
      <c r="S7" s="117">
        <f t="shared" si="3"/>
        <v>0</v>
      </c>
      <c r="T7" s="117"/>
      <c r="U7" s="117"/>
      <c r="V7" s="117"/>
      <c r="W7" s="140"/>
      <c r="X7" s="131"/>
    </row>
    <row r="8" s="86" customFormat="1" ht="20.25" customHeight="1" spans="1:24">
      <c r="A8" s="136">
        <v>746</v>
      </c>
      <c r="B8" s="137" t="s">
        <v>92</v>
      </c>
      <c r="C8" s="138">
        <v>201</v>
      </c>
      <c r="D8" s="138">
        <v>3</v>
      </c>
      <c r="E8" s="138"/>
      <c r="F8" s="78" t="s">
        <v>93</v>
      </c>
      <c r="G8" s="78"/>
      <c r="H8" s="116">
        <f t="shared" si="0"/>
        <v>3326</v>
      </c>
      <c r="I8" s="116">
        <f t="shared" si="2"/>
        <v>1557</v>
      </c>
      <c r="J8" s="117">
        <f>SUM(J9:J12)</f>
        <v>1428</v>
      </c>
      <c r="K8" s="117">
        <f>SUM(K9:K12)</f>
        <v>129</v>
      </c>
      <c r="L8" s="117">
        <f t="shared" ref="L8:S8" si="4">SUM(L9:L12)</f>
        <v>0</v>
      </c>
      <c r="M8" s="117">
        <f t="shared" ref="M8:M47" si="5">SUM(N8:S8)</f>
        <v>1769</v>
      </c>
      <c r="N8" s="117">
        <f t="shared" si="4"/>
        <v>1769</v>
      </c>
      <c r="O8" s="117">
        <f t="shared" si="4"/>
        <v>0</v>
      </c>
      <c r="P8" s="117">
        <f t="shared" si="4"/>
        <v>0</v>
      </c>
      <c r="Q8" s="117">
        <f t="shared" si="4"/>
        <v>0</v>
      </c>
      <c r="R8" s="117">
        <f t="shared" si="4"/>
        <v>0</v>
      </c>
      <c r="S8" s="117">
        <f t="shared" si="4"/>
        <v>0</v>
      </c>
      <c r="T8" s="117"/>
      <c r="U8" s="117"/>
      <c r="V8" s="117"/>
      <c r="W8" s="140"/>
      <c r="X8" s="131"/>
    </row>
    <row r="9" s="86" customFormat="1" ht="20.25" customHeight="1" spans="1:24">
      <c r="A9" s="136">
        <v>746</v>
      </c>
      <c r="B9" s="137" t="s">
        <v>94</v>
      </c>
      <c r="C9" s="138">
        <v>201</v>
      </c>
      <c r="D9" s="138">
        <v>3</v>
      </c>
      <c r="E9" s="138">
        <v>1</v>
      </c>
      <c r="F9" s="78" t="s">
        <v>95</v>
      </c>
      <c r="G9" s="78"/>
      <c r="H9" s="116">
        <f t="shared" si="0"/>
        <v>1557</v>
      </c>
      <c r="I9" s="116">
        <f t="shared" si="2"/>
        <v>1557</v>
      </c>
      <c r="J9" s="117">
        <f>980+448</f>
        <v>1428</v>
      </c>
      <c r="K9" s="117">
        <f>85+44</f>
        <v>129</v>
      </c>
      <c r="L9" s="117">
        <v>0</v>
      </c>
      <c r="M9" s="117">
        <f t="shared" si="5"/>
        <v>0</v>
      </c>
      <c r="N9" s="117">
        <v>0</v>
      </c>
      <c r="O9" s="117">
        <v>0</v>
      </c>
      <c r="P9" s="117">
        <v>0</v>
      </c>
      <c r="Q9" s="117">
        <v>0</v>
      </c>
      <c r="R9" s="117"/>
      <c r="S9" s="117">
        <v>0</v>
      </c>
      <c r="T9" s="117"/>
      <c r="U9" s="117"/>
      <c r="V9" s="117"/>
      <c r="W9" s="140"/>
      <c r="X9" s="131"/>
    </row>
    <row r="10" s="86" customFormat="1" ht="20.25" customHeight="1" spans="1:24">
      <c r="A10" s="136">
        <v>746</v>
      </c>
      <c r="B10" s="137" t="s">
        <v>96</v>
      </c>
      <c r="C10" s="138">
        <v>201</v>
      </c>
      <c r="D10" s="138">
        <v>3</v>
      </c>
      <c r="E10" s="138">
        <v>2</v>
      </c>
      <c r="F10" s="78" t="s">
        <v>97</v>
      </c>
      <c r="G10" s="78"/>
      <c r="H10" s="116">
        <f t="shared" si="0"/>
        <v>643</v>
      </c>
      <c r="I10" s="116">
        <f t="shared" si="2"/>
        <v>0</v>
      </c>
      <c r="J10" s="117">
        <v>0</v>
      </c>
      <c r="K10" s="117">
        <v>0</v>
      </c>
      <c r="L10" s="117">
        <v>0</v>
      </c>
      <c r="M10" s="117">
        <f t="shared" si="5"/>
        <v>643</v>
      </c>
      <c r="N10" s="117">
        <f>37+90+190+6+320</f>
        <v>643</v>
      </c>
      <c r="O10" s="117">
        <v>0</v>
      </c>
      <c r="P10" s="117">
        <v>0</v>
      </c>
      <c r="Q10" s="117">
        <v>0</v>
      </c>
      <c r="R10" s="117"/>
      <c r="S10" s="117">
        <v>0</v>
      </c>
      <c r="T10" s="117"/>
      <c r="U10" s="117"/>
      <c r="V10" s="117"/>
      <c r="W10" s="140"/>
      <c r="X10" s="131"/>
    </row>
    <row r="11" s="86" customFormat="1" ht="20.25" customHeight="1" spans="1:24">
      <c r="A11" s="136">
        <v>746</v>
      </c>
      <c r="B11" s="137" t="s">
        <v>98</v>
      </c>
      <c r="C11" s="138">
        <v>201</v>
      </c>
      <c r="D11" s="138">
        <v>3</v>
      </c>
      <c r="E11" s="138">
        <v>3</v>
      </c>
      <c r="F11" s="78" t="s">
        <v>99</v>
      </c>
      <c r="G11" s="78"/>
      <c r="H11" s="116">
        <f t="shared" si="0"/>
        <v>888</v>
      </c>
      <c r="I11" s="116">
        <f t="shared" si="2"/>
        <v>0</v>
      </c>
      <c r="J11" s="117">
        <v>0</v>
      </c>
      <c r="K11" s="117">
        <v>0</v>
      </c>
      <c r="L11" s="117">
        <v>0</v>
      </c>
      <c r="M11" s="117">
        <f t="shared" si="5"/>
        <v>888</v>
      </c>
      <c r="N11" s="117">
        <f>605+283</f>
        <v>888</v>
      </c>
      <c r="O11" s="117">
        <v>0</v>
      </c>
      <c r="P11" s="117">
        <v>0</v>
      </c>
      <c r="Q11" s="117">
        <v>0</v>
      </c>
      <c r="R11" s="117"/>
      <c r="S11" s="117">
        <v>0</v>
      </c>
      <c r="T11" s="117"/>
      <c r="U11" s="117"/>
      <c r="V11" s="117"/>
      <c r="W11" s="140"/>
      <c r="X11" s="131"/>
    </row>
    <row r="12" s="86" customFormat="1" ht="20.25" customHeight="1" spans="1:24">
      <c r="A12" s="136">
        <v>746</v>
      </c>
      <c r="B12" s="137" t="s">
        <v>100</v>
      </c>
      <c r="C12" s="138">
        <v>201</v>
      </c>
      <c r="D12" s="138">
        <v>3</v>
      </c>
      <c r="E12" s="138">
        <v>6</v>
      </c>
      <c r="F12" s="78" t="s">
        <v>101</v>
      </c>
      <c r="G12" s="78"/>
      <c r="H12" s="116">
        <f t="shared" si="0"/>
        <v>238</v>
      </c>
      <c r="I12" s="116">
        <f t="shared" si="2"/>
        <v>0</v>
      </c>
      <c r="J12" s="117">
        <v>0</v>
      </c>
      <c r="K12" s="117">
        <v>0</v>
      </c>
      <c r="L12" s="117">
        <v>0</v>
      </c>
      <c r="M12" s="117">
        <f t="shared" si="5"/>
        <v>238</v>
      </c>
      <c r="N12" s="117">
        <f>44+36+59+90+9</f>
        <v>238</v>
      </c>
      <c r="O12" s="117">
        <v>0</v>
      </c>
      <c r="P12" s="117">
        <v>0</v>
      </c>
      <c r="Q12" s="117">
        <v>0</v>
      </c>
      <c r="R12" s="117"/>
      <c r="S12" s="117">
        <v>0</v>
      </c>
      <c r="T12" s="117"/>
      <c r="U12" s="117"/>
      <c r="V12" s="117"/>
      <c r="W12" s="140"/>
      <c r="X12" s="131"/>
    </row>
    <row r="13" s="86" customFormat="1" ht="20.25" customHeight="1" spans="1:24">
      <c r="A13" s="136">
        <v>746</v>
      </c>
      <c r="B13" s="137" t="s">
        <v>102</v>
      </c>
      <c r="C13" s="138">
        <v>201</v>
      </c>
      <c r="D13" s="138">
        <v>4</v>
      </c>
      <c r="E13" s="138"/>
      <c r="F13" s="78" t="s">
        <v>103</v>
      </c>
      <c r="G13" s="78"/>
      <c r="H13" s="116">
        <f t="shared" si="0"/>
        <v>1877</v>
      </c>
      <c r="I13" s="116">
        <f t="shared" si="2"/>
        <v>1585</v>
      </c>
      <c r="J13" s="117">
        <f>SUM(J14:J15)</f>
        <v>1498</v>
      </c>
      <c r="K13" s="117">
        <f t="shared" ref="K13:S13" si="6">SUM(K14:K15)</f>
        <v>87</v>
      </c>
      <c r="L13" s="117">
        <f t="shared" si="6"/>
        <v>0</v>
      </c>
      <c r="M13" s="117">
        <f t="shared" si="5"/>
        <v>292</v>
      </c>
      <c r="N13" s="117">
        <f t="shared" si="6"/>
        <v>292</v>
      </c>
      <c r="O13" s="117">
        <f t="shared" si="6"/>
        <v>0</v>
      </c>
      <c r="P13" s="117">
        <f t="shared" si="6"/>
        <v>0</v>
      </c>
      <c r="Q13" s="117">
        <f t="shared" si="6"/>
        <v>0</v>
      </c>
      <c r="R13" s="117">
        <f t="shared" si="6"/>
        <v>0</v>
      </c>
      <c r="S13" s="117">
        <f t="shared" si="6"/>
        <v>0</v>
      </c>
      <c r="T13" s="117"/>
      <c r="U13" s="117"/>
      <c r="V13" s="117"/>
      <c r="W13" s="140"/>
      <c r="X13" s="131"/>
    </row>
    <row r="14" s="86" customFormat="1" ht="20.25" customHeight="1" spans="1:24">
      <c r="A14" s="136">
        <v>746</v>
      </c>
      <c r="B14" s="137" t="s">
        <v>104</v>
      </c>
      <c r="C14" s="138">
        <v>201</v>
      </c>
      <c r="D14" s="138">
        <v>4</v>
      </c>
      <c r="E14" s="138">
        <v>1</v>
      </c>
      <c r="F14" s="78" t="s">
        <v>95</v>
      </c>
      <c r="G14" s="78"/>
      <c r="H14" s="116">
        <f t="shared" si="0"/>
        <v>1585</v>
      </c>
      <c r="I14" s="116">
        <f t="shared" si="2"/>
        <v>1585</v>
      </c>
      <c r="J14" s="117">
        <f>415+1083</f>
        <v>1498</v>
      </c>
      <c r="K14" s="117">
        <f>22+65</f>
        <v>87</v>
      </c>
      <c r="L14" s="117">
        <v>0</v>
      </c>
      <c r="M14" s="117">
        <f t="shared" si="5"/>
        <v>0</v>
      </c>
      <c r="N14" s="117">
        <v>0</v>
      </c>
      <c r="O14" s="117">
        <v>0</v>
      </c>
      <c r="P14" s="117">
        <v>0</v>
      </c>
      <c r="Q14" s="117">
        <v>0</v>
      </c>
      <c r="R14" s="117"/>
      <c r="S14" s="117">
        <v>0</v>
      </c>
      <c r="T14" s="117"/>
      <c r="U14" s="117"/>
      <c r="V14" s="117"/>
      <c r="W14" s="140"/>
      <c r="X14" s="131"/>
    </row>
    <row r="15" s="86" customFormat="1" ht="20.25" customHeight="1" spans="1:24">
      <c r="A15" s="136">
        <v>746</v>
      </c>
      <c r="B15" s="137" t="s">
        <v>105</v>
      </c>
      <c r="C15" s="138">
        <v>201</v>
      </c>
      <c r="D15" s="138">
        <v>4</v>
      </c>
      <c r="E15" s="138">
        <v>2</v>
      </c>
      <c r="F15" s="78" t="s">
        <v>97</v>
      </c>
      <c r="G15" s="78"/>
      <c r="H15" s="116">
        <f t="shared" si="0"/>
        <v>292</v>
      </c>
      <c r="I15" s="116">
        <f t="shared" si="2"/>
        <v>0</v>
      </c>
      <c r="J15" s="117">
        <v>0</v>
      </c>
      <c r="K15" s="117">
        <v>0</v>
      </c>
      <c r="L15" s="117">
        <v>0</v>
      </c>
      <c r="M15" s="117">
        <f t="shared" si="5"/>
        <v>292</v>
      </c>
      <c r="N15" s="117">
        <f>30+10+76+176</f>
        <v>292</v>
      </c>
      <c r="O15" s="117">
        <v>0</v>
      </c>
      <c r="P15" s="117">
        <v>0</v>
      </c>
      <c r="Q15" s="117">
        <v>0</v>
      </c>
      <c r="R15" s="117"/>
      <c r="S15" s="117">
        <v>0</v>
      </c>
      <c r="T15" s="117"/>
      <c r="U15" s="117"/>
      <c r="V15" s="117"/>
      <c r="W15" s="140"/>
      <c r="X15" s="131"/>
    </row>
    <row r="16" s="86" customFormat="1" ht="20.25" customHeight="1" spans="1:24">
      <c r="A16" s="136">
        <v>746</v>
      </c>
      <c r="B16" s="137" t="s">
        <v>106</v>
      </c>
      <c r="C16" s="138">
        <v>201</v>
      </c>
      <c r="D16" s="138">
        <v>5</v>
      </c>
      <c r="E16" s="138"/>
      <c r="F16" s="78" t="s">
        <v>107</v>
      </c>
      <c r="G16" s="78"/>
      <c r="H16" s="116">
        <f t="shared" si="0"/>
        <v>167</v>
      </c>
      <c r="I16" s="116">
        <f t="shared" si="2"/>
        <v>0</v>
      </c>
      <c r="J16" s="117">
        <f>SUM(J17)</f>
        <v>0</v>
      </c>
      <c r="K16" s="117">
        <f t="shared" ref="K16:S16" si="7">SUM(K17)</f>
        <v>0</v>
      </c>
      <c r="L16" s="117">
        <f t="shared" si="7"/>
        <v>0</v>
      </c>
      <c r="M16" s="117">
        <f t="shared" si="5"/>
        <v>167</v>
      </c>
      <c r="N16" s="117">
        <f t="shared" si="7"/>
        <v>167</v>
      </c>
      <c r="O16" s="117">
        <f t="shared" si="7"/>
        <v>0</v>
      </c>
      <c r="P16" s="117">
        <f t="shared" si="7"/>
        <v>0</v>
      </c>
      <c r="Q16" s="117">
        <f t="shared" si="7"/>
        <v>0</v>
      </c>
      <c r="R16" s="117">
        <f t="shared" si="7"/>
        <v>0</v>
      </c>
      <c r="S16" s="117">
        <f t="shared" si="7"/>
        <v>0</v>
      </c>
      <c r="T16" s="117"/>
      <c r="U16" s="117"/>
      <c r="V16" s="117"/>
      <c r="W16" s="140"/>
      <c r="X16" s="131"/>
    </row>
    <row r="17" s="86" customFormat="1" ht="20.25" customHeight="1" spans="1:24">
      <c r="A17" s="136">
        <v>746</v>
      </c>
      <c r="B17" s="137" t="s">
        <v>108</v>
      </c>
      <c r="C17" s="138">
        <v>201</v>
      </c>
      <c r="D17" s="138">
        <v>5</v>
      </c>
      <c r="E17" s="138">
        <v>5</v>
      </c>
      <c r="F17" s="78" t="s">
        <v>109</v>
      </c>
      <c r="G17" s="78"/>
      <c r="H17" s="116">
        <f t="shared" si="0"/>
        <v>167</v>
      </c>
      <c r="I17" s="116">
        <f t="shared" si="2"/>
        <v>0</v>
      </c>
      <c r="J17" s="117">
        <v>0</v>
      </c>
      <c r="K17" s="117">
        <v>0</v>
      </c>
      <c r="L17" s="117">
        <v>0</v>
      </c>
      <c r="M17" s="117">
        <f t="shared" si="5"/>
        <v>167</v>
      </c>
      <c r="N17" s="117">
        <v>167</v>
      </c>
      <c r="O17" s="117">
        <v>0</v>
      </c>
      <c r="P17" s="117">
        <v>0</v>
      </c>
      <c r="Q17" s="117">
        <v>0</v>
      </c>
      <c r="R17" s="117"/>
      <c r="S17" s="117">
        <v>0</v>
      </c>
      <c r="T17" s="117"/>
      <c r="U17" s="117"/>
      <c r="V17" s="117"/>
      <c r="W17" s="140"/>
      <c r="X17" s="131"/>
    </row>
    <row r="18" s="86" customFormat="1" ht="20.25" customHeight="1" spans="1:24">
      <c r="A18" s="136">
        <v>746</v>
      </c>
      <c r="B18" s="137" t="s">
        <v>110</v>
      </c>
      <c r="C18" s="138">
        <v>201</v>
      </c>
      <c r="D18" s="138">
        <v>6</v>
      </c>
      <c r="E18" s="138"/>
      <c r="F18" s="78" t="s">
        <v>111</v>
      </c>
      <c r="G18" s="78"/>
      <c r="H18" s="116">
        <f t="shared" si="0"/>
        <v>1338</v>
      </c>
      <c r="I18" s="116">
        <f t="shared" si="2"/>
        <v>1012</v>
      </c>
      <c r="J18" s="117">
        <f>SUM(J19:J23)</f>
        <v>947</v>
      </c>
      <c r="K18" s="117">
        <f t="shared" ref="K18:S18" si="8">SUM(K19:K23)</f>
        <v>65</v>
      </c>
      <c r="L18" s="117">
        <f t="shared" si="8"/>
        <v>0</v>
      </c>
      <c r="M18" s="117">
        <f t="shared" si="5"/>
        <v>326</v>
      </c>
      <c r="N18" s="117">
        <f t="shared" si="8"/>
        <v>326</v>
      </c>
      <c r="O18" s="117">
        <f t="shared" si="8"/>
        <v>0</v>
      </c>
      <c r="P18" s="117">
        <f t="shared" si="8"/>
        <v>0</v>
      </c>
      <c r="Q18" s="117">
        <f t="shared" si="8"/>
        <v>0</v>
      </c>
      <c r="R18" s="117">
        <f t="shared" si="8"/>
        <v>0</v>
      </c>
      <c r="S18" s="117">
        <f t="shared" si="8"/>
        <v>0</v>
      </c>
      <c r="T18" s="117"/>
      <c r="U18" s="117"/>
      <c r="V18" s="117"/>
      <c r="W18" s="140"/>
      <c r="X18" s="131"/>
    </row>
    <row r="19" s="86" customFormat="1" ht="20.25" customHeight="1" spans="1:24">
      <c r="A19" s="136">
        <v>746</v>
      </c>
      <c r="B19" s="137" t="s">
        <v>112</v>
      </c>
      <c r="C19" s="138">
        <v>201</v>
      </c>
      <c r="D19" s="138">
        <v>6</v>
      </c>
      <c r="E19" s="138">
        <v>1</v>
      </c>
      <c r="F19" s="78" t="s">
        <v>95</v>
      </c>
      <c r="G19" s="78"/>
      <c r="H19" s="116">
        <f t="shared" si="0"/>
        <v>1012</v>
      </c>
      <c r="I19" s="116">
        <f t="shared" si="2"/>
        <v>1012</v>
      </c>
      <c r="J19" s="117">
        <v>947</v>
      </c>
      <c r="K19" s="117">
        <v>65</v>
      </c>
      <c r="L19" s="117">
        <v>0</v>
      </c>
      <c r="M19" s="117">
        <f t="shared" si="5"/>
        <v>0</v>
      </c>
      <c r="N19" s="117">
        <v>0</v>
      </c>
      <c r="O19" s="117">
        <v>0</v>
      </c>
      <c r="P19" s="117">
        <v>0</v>
      </c>
      <c r="Q19" s="117">
        <v>0</v>
      </c>
      <c r="R19" s="117"/>
      <c r="S19" s="117">
        <v>0</v>
      </c>
      <c r="T19" s="117"/>
      <c r="U19" s="117"/>
      <c r="V19" s="117"/>
      <c r="W19" s="140"/>
      <c r="X19" s="131"/>
    </row>
    <row r="20" s="86" customFormat="1" ht="20.25" customHeight="1" spans="1:24">
      <c r="A20" s="136">
        <v>746</v>
      </c>
      <c r="B20" s="137" t="s">
        <v>113</v>
      </c>
      <c r="C20" s="138">
        <v>201</v>
      </c>
      <c r="D20" s="138">
        <v>6</v>
      </c>
      <c r="E20" s="138">
        <v>2</v>
      </c>
      <c r="F20" s="78" t="s">
        <v>97</v>
      </c>
      <c r="G20" s="78"/>
      <c r="H20" s="116">
        <f t="shared" si="0"/>
        <v>65</v>
      </c>
      <c r="I20" s="116">
        <f t="shared" si="2"/>
        <v>0</v>
      </c>
      <c r="J20" s="117">
        <v>0</v>
      </c>
      <c r="K20" s="117">
        <v>0</v>
      </c>
      <c r="L20" s="117">
        <v>0</v>
      </c>
      <c r="M20" s="117">
        <f t="shared" si="5"/>
        <v>65</v>
      </c>
      <c r="N20" s="117">
        <v>65</v>
      </c>
      <c r="O20" s="117">
        <v>0</v>
      </c>
      <c r="P20" s="117">
        <v>0</v>
      </c>
      <c r="Q20" s="117">
        <v>0</v>
      </c>
      <c r="R20" s="117"/>
      <c r="S20" s="117">
        <v>0</v>
      </c>
      <c r="T20" s="117"/>
      <c r="U20" s="117"/>
      <c r="V20" s="117"/>
      <c r="W20" s="140"/>
      <c r="X20" s="131"/>
    </row>
    <row r="21" s="86" customFormat="1" ht="20.25" customHeight="1" spans="1:24">
      <c r="A21" s="136">
        <v>746</v>
      </c>
      <c r="B21" s="137" t="s">
        <v>114</v>
      </c>
      <c r="C21" s="138">
        <v>201</v>
      </c>
      <c r="D21" s="138">
        <v>6</v>
      </c>
      <c r="E21" s="138">
        <v>5</v>
      </c>
      <c r="F21" s="78" t="s">
        <v>115</v>
      </c>
      <c r="G21" s="78"/>
      <c r="H21" s="116">
        <f t="shared" si="0"/>
        <v>82</v>
      </c>
      <c r="I21" s="116">
        <f t="shared" si="2"/>
        <v>0</v>
      </c>
      <c r="J21" s="117">
        <v>0</v>
      </c>
      <c r="K21" s="117">
        <v>0</v>
      </c>
      <c r="L21" s="117">
        <v>0</v>
      </c>
      <c r="M21" s="117">
        <f t="shared" si="5"/>
        <v>82</v>
      </c>
      <c r="N21" s="117">
        <v>82</v>
      </c>
      <c r="O21" s="117">
        <v>0</v>
      </c>
      <c r="P21" s="117">
        <v>0</v>
      </c>
      <c r="Q21" s="117">
        <v>0</v>
      </c>
      <c r="R21" s="117"/>
      <c r="S21" s="117">
        <v>0</v>
      </c>
      <c r="T21" s="117"/>
      <c r="U21" s="117"/>
      <c r="V21" s="117"/>
      <c r="W21" s="140"/>
      <c r="X21" s="131"/>
    </row>
    <row r="22" s="86" customFormat="1" ht="20.25" customHeight="1" spans="1:24">
      <c r="A22" s="136">
        <v>746</v>
      </c>
      <c r="B22" s="137" t="s">
        <v>116</v>
      </c>
      <c r="C22" s="138">
        <v>201</v>
      </c>
      <c r="D22" s="138">
        <v>6</v>
      </c>
      <c r="E22" s="138">
        <v>7</v>
      </c>
      <c r="F22" s="78" t="s">
        <v>117</v>
      </c>
      <c r="G22" s="78"/>
      <c r="H22" s="116">
        <f t="shared" si="0"/>
        <v>3</v>
      </c>
      <c r="I22" s="116">
        <f t="shared" si="2"/>
        <v>0</v>
      </c>
      <c r="J22" s="117">
        <v>0</v>
      </c>
      <c r="K22" s="117">
        <v>0</v>
      </c>
      <c r="L22" s="117">
        <v>0</v>
      </c>
      <c r="M22" s="117">
        <f t="shared" si="5"/>
        <v>3</v>
      </c>
      <c r="N22" s="117">
        <v>3</v>
      </c>
      <c r="O22" s="117">
        <v>0</v>
      </c>
      <c r="P22" s="117">
        <v>0</v>
      </c>
      <c r="Q22" s="117">
        <v>0</v>
      </c>
      <c r="R22" s="117"/>
      <c r="S22" s="117">
        <v>0</v>
      </c>
      <c r="T22" s="117"/>
      <c r="U22" s="117"/>
      <c r="V22" s="117"/>
      <c r="W22" s="140"/>
      <c r="X22" s="131"/>
    </row>
    <row r="23" s="86" customFormat="1" ht="20.25" customHeight="1" spans="1:24">
      <c r="A23" s="136">
        <v>746</v>
      </c>
      <c r="B23" s="137" t="s">
        <v>118</v>
      </c>
      <c r="C23" s="138">
        <v>201</v>
      </c>
      <c r="D23" s="138">
        <v>6</v>
      </c>
      <c r="E23" s="138">
        <v>8</v>
      </c>
      <c r="F23" s="78" t="s">
        <v>119</v>
      </c>
      <c r="G23" s="78"/>
      <c r="H23" s="116">
        <f t="shared" si="0"/>
        <v>176</v>
      </c>
      <c r="I23" s="116">
        <f t="shared" si="2"/>
        <v>0</v>
      </c>
      <c r="J23" s="117">
        <v>0</v>
      </c>
      <c r="K23" s="117">
        <v>0</v>
      </c>
      <c r="L23" s="117">
        <v>0</v>
      </c>
      <c r="M23" s="117">
        <f t="shared" si="5"/>
        <v>176</v>
      </c>
      <c r="N23" s="117">
        <f>70+106</f>
        <v>176</v>
      </c>
      <c r="O23" s="117">
        <v>0</v>
      </c>
      <c r="P23" s="117">
        <v>0</v>
      </c>
      <c r="Q23" s="117">
        <v>0</v>
      </c>
      <c r="R23" s="117"/>
      <c r="S23" s="117">
        <v>0</v>
      </c>
      <c r="T23" s="117"/>
      <c r="U23" s="117"/>
      <c r="V23" s="117"/>
      <c r="W23" s="140"/>
      <c r="X23" s="131"/>
    </row>
    <row r="24" s="86" customFormat="1" ht="20.25" customHeight="1" spans="1:24">
      <c r="A24" s="136">
        <v>746</v>
      </c>
      <c r="B24" s="137" t="s">
        <v>120</v>
      </c>
      <c r="C24" s="138">
        <v>201</v>
      </c>
      <c r="D24" s="138">
        <v>7</v>
      </c>
      <c r="E24" s="138"/>
      <c r="F24" s="78" t="s">
        <v>121</v>
      </c>
      <c r="G24" s="78"/>
      <c r="H24" s="116">
        <f t="shared" si="0"/>
        <v>800</v>
      </c>
      <c r="I24" s="116">
        <f t="shared" si="2"/>
        <v>0</v>
      </c>
      <c r="J24" s="117">
        <f>SUM(J25)</f>
        <v>0</v>
      </c>
      <c r="K24" s="117">
        <f t="shared" ref="K24:S24" si="9">SUM(K25)</f>
        <v>0</v>
      </c>
      <c r="L24" s="117">
        <f t="shared" si="9"/>
        <v>0</v>
      </c>
      <c r="M24" s="117">
        <f t="shared" si="5"/>
        <v>800</v>
      </c>
      <c r="N24" s="117">
        <f t="shared" si="9"/>
        <v>800</v>
      </c>
      <c r="O24" s="117">
        <f t="shared" si="9"/>
        <v>0</v>
      </c>
      <c r="P24" s="117">
        <f t="shared" si="9"/>
        <v>0</v>
      </c>
      <c r="Q24" s="117">
        <f t="shared" si="9"/>
        <v>0</v>
      </c>
      <c r="R24" s="117">
        <f t="shared" si="9"/>
        <v>0</v>
      </c>
      <c r="S24" s="117">
        <f t="shared" si="9"/>
        <v>0</v>
      </c>
      <c r="T24" s="117"/>
      <c r="U24" s="117"/>
      <c r="V24" s="117"/>
      <c r="W24" s="140"/>
      <c r="X24" s="131"/>
    </row>
    <row r="25" s="86" customFormat="1" ht="20.25" customHeight="1" spans="1:24">
      <c r="A25" s="136">
        <v>746</v>
      </c>
      <c r="B25" s="137" t="s">
        <v>122</v>
      </c>
      <c r="C25" s="138">
        <v>201</v>
      </c>
      <c r="D25" s="138">
        <v>7</v>
      </c>
      <c r="E25" s="138" t="s">
        <v>123</v>
      </c>
      <c r="F25" s="78" t="s">
        <v>97</v>
      </c>
      <c r="G25" s="78"/>
      <c r="H25" s="116">
        <f t="shared" si="0"/>
        <v>800</v>
      </c>
      <c r="I25" s="116">
        <f t="shared" si="2"/>
        <v>0</v>
      </c>
      <c r="J25" s="117">
        <v>0</v>
      </c>
      <c r="K25" s="117">
        <v>0</v>
      </c>
      <c r="L25" s="117">
        <v>0</v>
      </c>
      <c r="M25" s="117">
        <f t="shared" si="5"/>
        <v>800</v>
      </c>
      <c r="N25" s="117">
        <v>800</v>
      </c>
      <c r="O25" s="117">
        <v>0</v>
      </c>
      <c r="P25" s="117">
        <v>0</v>
      </c>
      <c r="Q25" s="117">
        <v>0</v>
      </c>
      <c r="R25" s="117"/>
      <c r="S25" s="117">
        <v>0</v>
      </c>
      <c r="T25" s="117"/>
      <c r="U25" s="117"/>
      <c r="V25" s="117"/>
      <c r="W25" s="140"/>
      <c r="X25" s="131"/>
    </row>
    <row r="26" s="86" customFormat="1" ht="20.25" customHeight="1" spans="1:24">
      <c r="A26" s="136">
        <v>746</v>
      </c>
      <c r="B26" s="137" t="s">
        <v>124</v>
      </c>
      <c r="C26" s="138">
        <v>201</v>
      </c>
      <c r="D26" s="138">
        <v>11</v>
      </c>
      <c r="E26" s="138"/>
      <c r="F26" s="78" t="s">
        <v>125</v>
      </c>
      <c r="G26" s="78"/>
      <c r="H26" s="116">
        <f t="shared" si="0"/>
        <v>272</v>
      </c>
      <c r="I26" s="116">
        <f t="shared" si="2"/>
        <v>236</v>
      </c>
      <c r="J26" s="117">
        <f>SUM(J27:J28)</f>
        <v>224</v>
      </c>
      <c r="K26" s="117">
        <f t="shared" ref="K26:S26" si="10">SUM(K27:K28)</f>
        <v>12</v>
      </c>
      <c r="L26" s="117">
        <f t="shared" si="10"/>
        <v>0</v>
      </c>
      <c r="M26" s="117">
        <f t="shared" si="5"/>
        <v>36</v>
      </c>
      <c r="N26" s="117">
        <f t="shared" si="10"/>
        <v>36</v>
      </c>
      <c r="O26" s="117">
        <f t="shared" si="10"/>
        <v>0</v>
      </c>
      <c r="P26" s="117">
        <f t="shared" si="10"/>
        <v>0</v>
      </c>
      <c r="Q26" s="117">
        <f t="shared" si="10"/>
        <v>0</v>
      </c>
      <c r="R26" s="117">
        <f t="shared" si="10"/>
        <v>0</v>
      </c>
      <c r="S26" s="117">
        <f t="shared" si="10"/>
        <v>0</v>
      </c>
      <c r="T26" s="117"/>
      <c r="U26" s="117"/>
      <c r="V26" s="117"/>
      <c r="W26" s="140"/>
      <c r="X26" s="131"/>
    </row>
    <row r="27" s="86" customFormat="1" ht="20.25" customHeight="1" spans="1:24">
      <c r="A27" s="136">
        <v>746</v>
      </c>
      <c r="B27" s="137" t="s">
        <v>126</v>
      </c>
      <c r="C27" s="138">
        <v>201</v>
      </c>
      <c r="D27" s="138">
        <v>11</v>
      </c>
      <c r="E27" s="138">
        <v>1</v>
      </c>
      <c r="F27" s="78" t="s">
        <v>95</v>
      </c>
      <c r="G27" s="78"/>
      <c r="H27" s="116">
        <f t="shared" si="0"/>
        <v>236</v>
      </c>
      <c r="I27" s="116">
        <f t="shared" si="2"/>
        <v>236</v>
      </c>
      <c r="J27" s="117">
        <v>224</v>
      </c>
      <c r="K27" s="117">
        <v>12</v>
      </c>
      <c r="L27" s="117">
        <v>0</v>
      </c>
      <c r="M27" s="117">
        <f t="shared" si="5"/>
        <v>0</v>
      </c>
      <c r="N27" s="117">
        <v>0</v>
      </c>
      <c r="O27" s="117">
        <v>0</v>
      </c>
      <c r="P27" s="117">
        <v>0</v>
      </c>
      <c r="Q27" s="117">
        <v>0</v>
      </c>
      <c r="R27" s="117"/>
      <c r="S27" s="117">
        <v>0</v>
      </c>
      <c r="T27" s="117"/>
      <c r="U27" s="117"/>
      <c r="V27" s="117"/>
      <c r="W27" s="140"/>
      <c r="X27" s="131"/>
    </row>
    <row r="28" s="86" customFormat="1" ht="20.25" customHeight="1" spans="1:24">
      <c r="A28" s="136">
        <v>746</v>
      </c>
      <c r="B28" s="137" t="s">
        <v>127</v>
      </c>
      <c r="C28" s="138">
        <v>201</v>
      </c>
      <c r="D28" s="138">
        <v>11</v>
      </c>
      <c r="E28" s="138">
        <v>2</v>
      </c>
      <c r="F28" s="78" t="s">
        <v>97</v>
      </c>
      <c r="G28" s="78"/>
      <c r="H28" s="116">
        <f t="shared" si="0"/>
        <v>36</v>
      </c>
      <c r="I28" s="116">
        <f t="shared" si="2"/>
        <v>0</v>
      </c>
      <c r="J28" s="117">
        <v>0</v>
      </c>
      <c r="K28" s="117">
        <v>0</v>
      </c>
      <c r="L28" s="117">
        <v>0</v>
      </c>
      <c r="M28" s="117">
        <f t="shared" si="5"/>
        <v>36</v>
      </c>
      <c r="N28" s="117">
        <f>6+30</f>
        <v>36</v>
      </c>
      <c r="O28" s="117">
        <v>0</v>
      </c>
      <c r="P28" s="117">
        <v>0</v>
      </c>
      <c r="Q28" s="117">
        <v>0</v>
      </c>
      <c r="R28" s="117"/>
      <c r="S28" s="117">
        <v>0</v>
      </c>
      <c r="T28" s="117"/>
      <c r="U28" s="117"/>
      <c r="V28" s="117"/>
      <c r="W28" s="140"/>
      <c r="X28" s="131"/>
    </row>
    <row r="29" s="86" customFormat="1" ht="20.25" customHeight="1" spans="1:24">
      <c r="A29" s="136">
        <v>746</v>
      </c>
      <c r="B29" s="137" t="s">
        <v>128</v>
      </c>
      <c r="C29" s="138">
        <v>201</v>
      </c>
      <c r="D29" s="138">
        <v>13</v>
      </c>
      <c r="E29" s="138"/>
      <c r="F29" s="78" t="s">
        <v>129</v>
      </c>
      <c r="G29" s="78"/>
      <c r="H29" s="116">
        <f t="shared" si="0"/>
        <v>1034</v>
      </c>
      <c r="I29" s="116">
        <f t="shared" si="2"/>
        <v>736</v>
      </c>
      <c r="J29" s="117">
        <f>SUM(J30:J31)</f>
        <v>700</v>
      </c>
      <c r="K29" s="117">
        <f t="shared" ref="K29:S29" si="11">SUM(K30:K31)</f>
        <v>36</v>
      </c>
      <c r="L29" s="117">
        <f t="shared" si="11"/>
        <v>0</v>
      </c>
      <c r="M29" s="117">
        <f t="shared" si="5"/>
        <v>298</v>
      </c>
      <c r="N29" s="117">
        <f t="shared" si="11"/>
        <v>298</v>
      </c>
      <c r="O29" s="117">
        <f t="shared" si="11"/>
        <v>0</v>
      </c>
      <c r="P29" s="117">
        <f t="shared" si="11"/>
        <v>0</v>
      </c>
      <c r="Q29" s="117">
        <f t="shared" si="11"/>
        <v>0</v>
      </c>
      <c r="R29" s="117">
        <f t="shared" si="11"/>
        <v>0</v>
      </c>
      <c r="S29" s="117">
        <f t="shared" si="11"/>
        <v>0</v>
      </c>
      <c r="T29" s="117"/>
      <c r="U29" s="117"/>
      <c r="V29" s="117"/>
      <c r="W29" s="140"/>
      <c r="X29" s="131"/>
    </row>
    <row r="30" s="86" customFormat="1" ht="20.25" customHeight="1" spans="1:24">
      <c r="A30" s="136">
        <v>746</v>
      </c>
      <c r="B30" s="137" t="s">
        <v>130</v>
      </c>
      <c r="C30" s="138">
        <v>201</v>
      </c>
      <c r="D30" s="138">
        <v>13</v>
      </c>
      <c r="E30" s="138">
        <v>1</v>
      </c>
      <c r="F30" s="78" t="s">
        <v>95</v>
      </c>
      <c r="G30" s="78"/>
      <c r="H30" s="116">
        <f t="shared" si="0"/>
        <v>736</v>
      </c>
      <c r="I30" s="116">
        <f t="shared" si="2"/>
        <v>736</v>
      </c>
      <c r="J30" s="117">
        <v>700</v>
      </c>
      <c r="K30" s="117">
        <v>36</v>
      </c>
      <c r="L30" s="117">
        <v>0</v>
      </c>
      <c r="M30" s="117">
        <f t="shared" si="5"/>
        <v>0</v>
      </c>
      <c r="N30" s="117">
        <v>0</v>
      </c>
      <c r="O30" s="117">
        <v>0</v>
      </c>
      <c r="P30" s="117">
        <v>0</v>
      </c>
      <c r="Q30" s="117">
        <v>0</v>
      </c>
      <c r="R30" s="117"/>
      <c r="S30" s="117">
        <v>0</v>
      </c>
      <c r="T30" s="117"/>
      <c r="U30" s="117"/>
      <c r="V30" s="117"/>
      <c r="W30" s="140"/>
      <c r="X30" s="131"/>
    </row>
    <row r="31" s="86" customFormat="1" ht="20.25" customHeight="1" spans="1:24">
      <c r="A31" s="136">
        <v>746</v>
      </c>
      <c r="B31" s="137" t="s">
        <v>131</v>
      </c>
      <c r="C31" s="138">
        <v>201</v>
      </c>
      <c r="D31" s="138">
        <v>13</v>
      </c>
      <c r="E31" s="138">
        <v>8</v>
      </c>
      <c r="F31" s="78" t="s">
        <v>132</v>
      </c>
      <c r="G31" s="78"/>
      <c r="H31" s="116">
        <f t="shared" si="0"/>
        <v>298</v>
      </c>
      <c r="I31" s="116">
        <f t="shared" si="2"/>
        <v>0</v>
      </c>
      <c r="J31" s="117">
        <v>0</v>
      </c>
      <c r="K31" s="117">
        <v>0</v>
      </c>
      <c r="L31" s="117">
        <v>0</v>
      </c>
      <c r="M31" s="117">
        <f t="shared" si="5"/>
        <v>298</v>
      </c>
      <c r="N31" s="117">
        <f>133+20+145</f>
        <v>298</v>
      </c>
      <c r="O31" s="117">
        <v>0</v>
      </c>
      <c r="P31" s="117">
        <v>0</v>
      </c>
      <c r="Q31" s="117">
        <v>0</v>
      </c>
      <c r="R31" s="117"/>
      <c r="S31" s="117">
        <v>0</v>
      </c>
      <c r="T31" s="117"/>
      <c r="U31" s="117"/>
      <c r="V31" s="117"/>
      <c r="W31" s="140"/>
      <c r="X31" s="131"/>
    </row>
    <row r="32" s="86" customFormat="1" ht="20.25" customHeight="1" spans="1:24">
      <c r="A32" s="136">
        <v>746</v>
      </c>
      <c r="B32" s="137" t="s">
        <v>133</v>
      </c>
      <c r="C32" s="138">
        <v>201</v>
      </c>
      <c r="D32" s="138">
        <v>29</v>
      </c>
      <c r="E32" s="138"/>
      <c r="F32" s="78" t="s">
        <v>134</v>
      </c>
      <c r="G32" s="78"/>
      <c r="H32" s="116">
        <f t="shared" si="0"/>
        <v>869</v>
      </c>
      <c r="I32" s="116">
        <f t="shared" si="2"/>
        <v>610</v>
      </c>
      <c r="J32" s="117">
        <f>SUM(J33:J35)</f>
        <v>532</v>
      </c>
      <c r="K32" s="117">
        <f t="shared" ref="K32:S32" si="12">SUM(K33:K35)</f>
        <v>28</v>
      </c>
      <c r="L32" s="117">
        <f t="shared" si="12"/>
        <v>50</v>
      </c>
      <c r="M32" s="117">
        <f t="shared" si="5"/>
        <v>259</v>
      </c>
      <c r="N32" s="117">
        <f t="shared" si="12"/>
        <v>259</v>
      </c>
      <c r="O32" s="117">
        <f t="shared" si="12"/>
        <v>0</v>
      </c>
      <c r="P32" s="117">
        <f t="shared" si="12"/>
        <v>0</v>
      </c>
      <c r="Q32" s="117">
        <f t="shared" si="12"/>
        <v>0</v>
      </c>
      <c r="R32" s="117">
        <f t="shared" si="12"/>
        <v>0</v>
      </c>
      <c r="S32" s="117">
        <f t="shared" si="12"/>
        <v>0</v>
      </c>
      <c r="T32" s="117"/>
      <c r="U32" s="117"/>
      <c r="V32" s="117"/>
      <c r="W32" s="140"/>
      <c r="X32" s="131"/>
    </row>
    <row r="33" s="86" customFormat="1" ht="20.25" customHeight="1" spans="1:24">
      <c r="A33" s="136">
        <v>746</v>
      </c>
      <c r="B33" s="137" t="s">
        <v>135</v>
      </c>
      <c r="C33" s="138">
        <v>201</v>
      </c>
      <c r="D33" s="138">
        <v>29</v>
      </c>
      <c r="E33" s="138">
        <v>1</v>
      </c>
      <c r="F33" s="78" t="s">
        <v>95</v>
      </c>
      <c r="G33" s="78"/>
      <c r="H33" s="116">
        <f t="shared" si="0"/>
        <v>610</v>
      </c>
      <c r="I33" s="116">
        <f t="shared" si="2"/>
        <v>610</v>
      </c>
      <c r="J33" s="117">
        <v>532</v>
      </c>
      <c r="K33" s="117">
        <v>28</v>
      </c>
      <c r="L33" s="117">
        <v>50</v>
      </c>
      <c r="M33" s="117">
        <f t="shared" si="5"/>
        <v>0</v>
      </c>
      <c r="N33" s="117">
        <v>0</v>
      </c>
      <c r="O33" s="117">
        <v>0</v>
      </c>
      <c r="P33" s="117">
        <v>0</v>
      </c>
      <c r="Q33" s="117">
        <v>0</v>
      </c>
      <c r="R33" s="117"/>
      <c r="S33" s="117">
        <v>0</v>
      </c>
      <c r="T33" s="117"/>
      <c r="U33" s="117"/>
      <c r="V33" s="117"/>
      <c r="W33" s="140"/>
      <c r="X33" s="131"/>
    </row>
    <row r="34" s="86" customFormat="1" ht="20.25" customHeight="1" spans="1:24">
      <c r="A34" s="136">
        <v>746</v>
      </c>
      <c r="B34" s="137" t="s">
        <v>136</v>
      </c>
      <c r="C34" s="138">
        <v>201</v>
      </c>
      <c r="D34" s="138">
        <v>29</v>
      </c>
      <c r="E34" s="138">
        <v>2</v>
      </c>
      <c r="F34" s="78" t="s">
        <v>97</v>
      </c>
      <c r="G34" s="78"/>
      <c r="H34" s="116">
        <f t="shared" si="0"/>
        <v>239</v>
      </c>
      <c r="I34" s="116">
        <f t="shared" si="2"/>
        <v>0</v>
      </c>
      <c r="J34" s="117">
        <v>0</v>
      </c>
      <c r="K34" s="117">
        <v>0</v>
      </c>
      <c r="L34" s="117">
        <v>0</v>
      </c>
      <c r="M34" s="117">
        <f t="shared" si="5"/>
        <v>239</v>
      </c>
      <c r="N34" s="117">
        <f>63+20+6+150</f>
        <v>239</v>
      </c>
      <c r="O34" s="117">
        <v>0</v>
      </c>
      <c r="P34" s="117">
        <v>0</v>
      </c>
      <c r="Q34" s="117">
        <v>0</v>
      </c>
      <c r="R34" s="117"/>
      <c r="S34" s="117">
        <v>0</v>
      </c>
      <c r="T34" s="117"/>
      <c r="U34" s="117"/>
      <c r="V34" s="117"/>
      <c r="W34" s="140"/>
      <c r="X34" s="131"/>
    </row>
    <row r="35" s="86" customFormat="1" ht="20.25" customHeight="1" spans="1:24">
      <c r="A35" s="136">
        <v>746</v>
      </c>
      <c r="B35" s="137" t="s">
        <v>137</v>
      </c>
      <c r="C35" s="138">
        <v>201</v>
      </c>
      <c r="D35" s="138">
        <v>29</v>
      </c>
      <c r="E35" s="138">
        <v>99</v>
      </c>
      <c r="F35" s="78" t="s">
        <v>138</v>
      </c>
      <c r="G35" s="78"/>
      <c r="H35" s="116">
        <f t="shared" ref="H35:H76" si="13">I35+M35</f>
        <v>20</v>
      </c>
      <c r="I35" s="116">
        <f t="shared" ref="I35:I76" si="14">SUM(J35:L35)</f>
        <v>0</v>
      </c>
      <c r="J35" s="117">
        <v>0</v>
      </c>
      <c r="K35" s="117">
        <v>0</v>
      </c>
      <c r="L35" s="117">
        <v>0</v>
      </c>
      <c r="M35" s="117">
        <f t="shared" si="5"/>
        <v>20</v>
      </c>
      <c r="N35" s="117">
        <v>20</v>
      </c>
      <c r="O35" s="117">
        <v>0</v>
      </c>
      <c r="P35" s="117">
        <v>0</v>
      </c>
      <c r="Q35" s="117">
        <v>0</v>
      </c>
      <c r="R35" s="117"/>
      <c r="S35" s="117">
        <v>0</v>
      </c>
      <c r="T35" s="117"/>
      <c r="U35" s="117"/>
      <c r="V35" s="117"/>
      <c r="W35" s="140"/>
      <c r="X35" s="131"/>
    </row>
    <row r="36" s="86" customFormat="1" ht="20.25" customHeight="1" spans="1:24">
      <c r="A36" s="136">
        <v>746</v>
      </c>
      <c r="B36" s="137" t="s">
        <v>139</v>
      </c>
      <c r="C36" s="138">
        <v>201</v>
      </c>
      <c r="D36" s="138" t="s">
        <v>140</v>
      </c>
      <c r="E36" s="138"/>
      <c r="F36" s="78" t="s">
        <v>141</v>
      </c>
      <c r="G36" s="78"/>
      <c r="H36" s="116">
        <f t="shared" ref="H36:H38" si="15">I36+M36</f>
        <v>332</v>
      </c>
      <c r="I36" s="116">
        <f t="shared" ref="I36:I38" si="16">SUM(J36:L36)</f>
        <v>154</v>
      </c>
      <c r="J36" s="117">
        <f>SUM(J37:J38)</f>
        <v>140</v>
      </c>
      <c r="K36" s="117">
        <f t="shared" ref="K36" si="17">SUM(K37:K38)</f>
        <v>14</v>
      </c>
      <c r="L36" s="117">
        <f t="shared" ref="L36" si="18">SUM(L37:L38)</f>
        <v>0</v>
      </c>
      <c r="M36" s="117">
        <f t="shared" si="5"/>
        <v>178</v>
      </c>
      <c r="N36" s="117">
        <f t="shared" ref="N36" si="19">SUM(N37:N38)</f>
        <v>178</v>
      </c>
      <c r="O36" s="117">
        <f t="shared" ref="O36" si="20">SUM(O37:O38)</f>
        <v>0</v>
      </c>
      <c r="P36" s="117">
        <f t="shared" ref="P36" si="21">SUM(P37:P38)</f>
        <v>0</v>
      </c>
      <c r="Q36" s="117">
        <f t="shared" ref="Q36" si="22">SUM(Q37:Q38)</f>
        <v>0</v>
      </c>
      <c r="R36" s="117">
        <f t="shared" ref="R36" si="23">SUM(R37:R38)</f>
        <v>0</v>
      </c>
      <c r="S36" s="117">
        <f t="shared" ref="S36" si="24">SUM(S37:S38)</f>
        <v>0</v>
      </c>
      <c r="T36" s="117"/>
      <c r="U36" s="117"/>
      <c r="V36" s="117"/>
      <c r="W36" s="140"/>
      <c r="X36" s="131"/>
    </row>
    <row r="37" s="86" customFormat="1" ht="20.25" customHeight="1" spans="1:24">
      <c r="A37" s="136">
        <v>746</v>
      </c>
      <c r="B37" s="137" t="s">
        <v>142</v>
      </c>
      <c r="C37" s="138">
        <v>201</v>
      </c>
      <c r="D37" s="138" t="s">
        <v>140</v>
      </c>
      <c r="E37" s="138">
        <v>1</v>
      </c>
      <c r="F37" s="78" t="s">
        <v>95</v>
      </c>
      <c r="G37" s="78"/>
      <c r="H37" s="116">
        <f t="shared" si="15"/>
        <v>154</v>
      </c>
      <c r="I37" s="116">
        <f t="shared" si="16"/>
        <v>154</v>
      </c>
      <c r="J37" s="117">
        <v>140</v>
      </c>
      <c r="K37" s="117">
        <v>14</v>
      </c>
      <c r="L37" s="117">
        <v>0</v>
      </c>
      <c r="M37" s="117">
        <f t="shared" si="5"/>
        <v>0</v>
      </c>
      <c r="N37" s="117">
        <v>0</v>
      </c>
      <c r="O37" s="117">
        <v>0</v>
      </c>
      <c r="P37" s="117">
        <v>0</v>
      </c>
      <c r="Q37" s="117">
        <v>0</v>
      </c>
      <c r="R37" s="117"/>
      <c r="S37" s="117">
        <v>0</v>
      </c>
      <c r="T37" s="117"/>
      <c r="U37" s="117"/>
      <c r="V37" s="117"/>
      <c r="W37" s="140"/>
      <c r="X37" s="131"/>
    </row>
    <row r="38" s="86" customFormat="1" ht="20.25" customHeight="1" spans="1:24">
      <c r="A38" s="136">
        <v>746</v>
      </c>
      <c r="B38" s="137" t="s">
        <v>143</v>
      </c>
      <c r="C38" s="138">
        <v>201</v>
      </c>
      <c r="D38" s="138" t="s">
        <v>140</v>
      </c>
      <c r="E38" s="138">
        <v>2</v>
      </c>
      <c r="F38" s="78" t="s">
        <v>97</v>
      </c>
      <c r="G38" s="78"/>
      <c r="H38" s="116">
        <f t="shared" si="15"/>
        <v>178</v>
      </c>
      <c r="I38" s="116">
        <f t="shared" si="16"/>
        <v>0</v>
      </c>
      <c r="J38" s="117">
        <v>0</v>
      </c>
      <c r="K38" s="117">
        <v>0</v>
      </c>
      <c r="L38" s="117">
        <v>0</v>
      </c>
      <c r="M38" s="117">
        <f t="shared" si="5"/>
        <v>178</v>
      </c>
      <c r="N38" s="117">
        <f>115+29+34</f>
        <v>178</v>
      </c>
      <c r="O38" s="117">
        <v>0</v>
      </c>
      <c r="P38" s="117">
        <v>0</v>
      </c>
      <c r="Q38" s="117">
        <v>0</v>
      </c>
      <c r="R38" s="117"/>
      <c r="S38" s="117">
        <v>0</v>
      </c>
      <c r="T38" s="117"/>
      <c r="U38" s="117"/>
      <c r="V38" s="117"/>
      <c r="W38" s="140"/>
      <c r="X38" s="131"/>
    </row>
    <row r="39" s="86" customFormat="1" ht="20.25" customHeight="1" spans="1:24">
      <c r="A39" s="136">
        <v>746</v>
      </c>
      <c r="B39" s="137" t="s">
        <v>144</v>
      </c>
      <c r="C39" s="138">
        <v>201</v>
      </c>
      <c r="D39" s="138">
        <v>38</v>
      </c>
      <c r="E39" s="138"/>
      <c r="F39" s="78" t="s">
        <v>145</v>
      </c>
      <c r="G39" s="78"/>
      <c r="H39" s="116">
        <f t="shared" si="13"/>
        <v>547</v>
      </c>
      <c r="I39" s="116">
        <f t="shared" si="14"/>
        <v>542</v>
      </c>
      <c r="J39" s="117">
        <f>SUM(J40:J41)</f>
        <v>476</v>
      </c>
      <c r="K39" s="117">
        <f t="shared" ref="K39:S39" si="25">SUM(K40:K41)</f>
        <v>66</v>
      </c>
      <c r="L39" s="117">
        <f t="shared" si="25"/>
        <v>0</v>
      </c>
      <c r="M39" s="117">
        <f t="shared" si="5"/>
        <v>5</v>
      </c>
      <c r="N39" s="117">
        <f t="shared" si="25"/>
        <v>5</v>
      </c>
      <c r="O39" s="117">
        <f t="shared" si="25"/>
        <v>0</v>
      </c>
      <c r="P39" s="117">
        <f t="shared" si="25"/>
        <v>0</v>
      </c>
      <c r="Q39" s="117">
        <f t="shared" si="25"/>
        <v>0</v>
      </c>
      <c r="R39" s="117">
        <f t="shared" si="25"/>
        <v>0</v>
      </c>
      <c r="S39" s="117">
        <f t="shared" si="25"/>
        <v>0</v>
      </c>
      <c r="T39" s="117"/>
      <c r="U39" s="117"/>
      <c r="V39" s="117"/>
      <c r="W39" s="140"/>
      <c r="X39" s="131"/>
    </row>
    <row r="40" s="86" customFormat="1" ht="20.25" customHeight="1" spans="1:24">
      <c r="A40" s="136">
        <v>746</v>
      </c>
      <c r="B40" s="137" t="s">
        <v>146</v>
      </c>
      <c r="C40" s="138">
        <v>201</v>
      </c>
      <c r="D40" s="138">
        <v>38</v>
      </c>
      <c r="E40" s="138">
        <v>1</v>
      </c>
      <c r="F40" s="78" t="s">
        <v>95</v>
      </c>
      <c r="G40" s="78"/>
      <c r="H40" s="116">
        <f t="shared" si="13"/>
        <v>542</v>
      </c>
      <c r="I40" s="116">
        <f t="shared" si="14"/>
        <v>542</v>
      </c>
      <c r="J40" s="117">
        <v>476</v>
      </c>
      <c r="K40" s="117">
        <v>66</v>
      </c>
      <c r="L40" s="117">
        <v>0</v>
      </c>
      <c r="M40" s="117">
        <f t="shared" si="5"/>
        <v>0</v>
      </c>
      <c r="N40" s="117">
        <v>0</v>
      </c>
      <c r="O40" s="117">
        <v>0</v>
      </c>
      <c r="P40" s="117">
        <v>0</v>
      </c>
      <c r="Q40" s="117">
        <v>0</v>
      </c>
      <c r="R40" s="117"/>
      <c r="S40" s="117">
        <v>0</v>
      </c>
      <c r="T40" s="117"/>
      <c r="U40" s="117"/>
      <c r="V40" s="117"/>
      <c r="W40" s="140"/>
      <c r="X40" s="131"/>
    </row>
    <row r="41" s="86" customFormat="1" ht="20.25" customHeight="1" spans="1:24">
      <c r="A41" s="136">
        <v>746</v>
      </c>
      <c r="B41" s="137" t="s">
        <v>147</v>
      </c>
      <c r="C41" s="138">
        <v>201</v>
      </c>
      <c r="D41" s="138">
        <v>38</v>
      </c>
      <c r="E41" s="138">
        <v>2</v>
      </c>
      <c r="F41" s="78" t="s">
        <v>97</v>
      </c>
      <c r="G41" s="78"/>
      <c r="H41" s="116">
        <f t="shared" si="13"/>
        <v>5</v>
      </c>
      <c r="I41" s="116">
        <f t="shared" si="14"/>
        <v>0</v>
      </c>
      <c r="J41" s="117">
        <v>0</v>
      </c>
      <c r="K41" s="117">
        <v>0</v>
      </c>
      <c r="L41" s="117">
        <v>0</v>
      </c>
      <c r="M41" s="117">
        <f t="shared" si="5"/>
        <v>5</v>
      </c>
      <c r="N41" s="117">
        <v>5</v>
      </c>
      <c r="O41" s="117">
        <v>0</v>
      </c>
      <c r="P41" s="117">
        <v>0</v>
      </c>
      <c r="Q41" s="117">
        <v>0</v>
      </c>
      <c r="R41" s="117"/>
      <c r="S41" s="117">
        <v>0</v>
      </c>
      <c r="T41" s="117"/>
      <c r="U41" s="117"/>
      <c r="V41" s="117"/>
      <c r="W41" s="140"/>
      <c r="X41" s="131"/>
    </row>
    <row r="42" s="86" customFormat="1" ht="20.25" customHeight="1" spans="1:24">
      <c r="A42" s="136">
        <v>746</v>
      </c>
      <c r="B42" s="137" t="s">
        <v>148</v>
      </c>
      <c r="C42" s="138">
        <v>204</v>
      </c>
      <c r="D42" s="138"/>
      <c r="E42" s="138"/>
      <c r="F42" s="78" t="s">
        <v>149</v>
      </c>
      <c r="G42" s="78"/>
      <c r="H42" s="116">
        <f t="shared" si="13"/>
        <v>1179</v>
      </c>
      <c r="I42" s="116">
        <f t="shared" si="14"/>
        <v>187</v>
      </c>
      <c r="J42" s="117">
        <f>J43+J50</f>
        <v>125</v>
      </c>
      <c r="K42" s="117">
        <f t="shared" ref="K42:L42" si="26">K43+K50</f>
        <v>62</v>
      </c>
      <c r="L42" s="117">
        <f t="shared" si="26"/>
        <v>0</v>
      </c>
      <c r="M42" s="117">
        <f t="shared" si="5"/>
        <v>992</v>
      </c>
      <c r="N42" s="117">
        <f>N43+N50+N48</f>
        <v>992</v>
      </c>
      <c r="O42" s="117">
        <f t="shared" ref="O42:S42" si="27">O43+O50+O48</f>
        <v>0</v>
      </c>
      <c r="P42" s="117">
        <f t="shared" si="27"/>
        <v>0</v>
      </c>
      <c r="Q42" s="117">
        <f t="shared" si="27"/>
        <v>0</v>
      </c>
      <c r="R42" s="117">
        <f t="shared" si="27"/>
        <v>0</v>
      </c>
      <c r="S42" s="117">
        <f t="shared" si="27"/>
        <v>0</v>
      </c>
      <c r="T42" s="117"/>
      <c r="U42" s="117"/>
      <c r="V42" s="117"/>
      <c r="W42" s="140"/>
      <c r="X42" s="131"/>
    </row>
    <row r="43" s="86" customFormat="1" ht="20.25" customHeight="1" spans="1:24">
      <c r="A43" s="136">
        <v>746</v>
      </c>
      <c r="B43" s="137" t="s">
        <v>150</v>
      </c>
      <c r="C43" s="138">
        <v>204</v>
      </c>
      <c r="D43" s="138">
        <v>2</v>
      </c>
      <c r="E43" s="138"/>
      <c r="F43" s="78" t="s">
        <v>151</v>
      </c>
      <c r="G43" s="78"/>
      <c r="H43" s="116">
        <f t="shared" si="13"/>
        <v>1073</v>
      </c>
      <c r="I43" s="116">
        <f t="shared" si="14"/>
        <v>145</v>
      </c>
      <c r="J43" s="117">
        <f>SUM(J44:J47)</f>
        <v>85</v>
      </c>
      <c r="K43" s="117">
        <f t="shared" ref="K43:S43" si="28">SUM(K44:K47)</f>
        <v>60</v>
      </c>
      <c r="L43" s="117">
        <f t="shared" si="28"/>
        <v>0</v>
      </c>
      <c r="M43" s="117">
        <f t="shared" si="5"/>
        <v>928</v>
      </c>
      <c r="N43" s="117">
        <f t="shared" si="28"/>
        <v>928</v>
      </c>
      <c r="O43" s="117">
        <f t="shared" si="28"/>
        <v>0</v>
      </c>
      <c r="P43" s="117">
        <f t="shared" si="28"/>
        <v>0</v>
      </c>
      <c r="Q43" s="117">
        <f t="shared" si="28"/>
        <v>0</v>
      </c>
      <c r="R43" s="117">
        <f t="shared" si="28"/>
        <v>0</v>
      </c>
      <c r="S43" s="117">
        <f t="shared" si="28"/>
        <v>0</v>
      </c>
      <c r="T43" s="117"/>
      <c r="U43" s="117"/>
      <c r="V43" s="117"/>
      <c r="W43" s="140"/>
      <c r="X43" s="131"/>
    </row>
    <row r="44" s="86" customFormat="1" ht="20.25" customHeight="1" spans="1:24">
      <c r="A44" s="136">
        <v>746</v>
      </c>
      <c r="B44" s="137" t="s">
        <v>152</v>
      </c>
      <c r="C44" s="138">
        <v>204</v>
      </c>
      <c r="D44" s="138">
        <v>2</v>
      </c>
      <c r="E44" s="138">
        <v>1</v>
      </c>
      <c r="F44" s="78" t="s">
        <v>95</v>
      </c>
      <c r="G44" s="78"/>
      <c r="H44" s="116">
        <f t="shared" si="13"/>
        <v>145</v>
      </c>
      <c r="I44" s="116">
        <f t="shared" si="14"/>
        <v>145</v>
      </c>
      <c r="J44" s="117">
        <v>85</v>
      </c>
      <c r="K44" s="117">
        <v>60</v>
      </c>
      <c r="L44" s="117">
        <v>0</v>
      </c>
      <c r="M44" s="117">
        <f t="shared" si="5"/>
        <v>0</v>
      </c>
      <c r="N44" s="117">
        <v>0</v>
      </c>
      <c r="O44" s="117">
        <v>0</v>
      </c>
      <c r="P44" s="117">
        <v>0</v>
      </c>
      <c r="Q44" s="117">
        <v>0</v>
      </c>
      <c r="R44" s="117"/>
      <c r="S44" s="117">
        <v>0</v>
      </c>
      <c r="T44" s="117"/>
      <c r="U44" s="117"/>
      <c r="V44" s="117"/>
      <c r="W44" s="140"/>
      <c r="X44" s="131"/>
    </row>
    <row r="45" s="86" customFormat="1" ht="20.25" customHeight="1" spans="1:24">
      <c r="A45" s="136">
        <v>746</v>
      </c>
      <c r="B45" s="137" t="s">
        <v>153</v>
      </c>
      <c r="C45" s="138">
        <v>204</v>
      </c>
      <c r="D45" s="138">
        <v>2</v>
      </c>
      <c r="E45" s="138">
        <v>3</v>
      </c>
      <c r="F45" s="78" t="s">
        <v>99</v>
      </c>
      <c r="G45" s="78"/>
      <c r="H45" s="116">
        <f t="shared" si="13"/>
        <v>133</v>
      </c>
      <c r="I45" s="116">
        <f t="shared" si="14"/>
        <v>0</v>
      </c>
      <c r="J45" s="117">
        <v>0</v>
      </c>
      <c r="K45" s="117">
        <v>0</v>
      </c>
      <c r="L45" s="117">
        <v>0</v>
      </c>
      <c r="M45" s="117">
        <f t="shared" si="5"/>
        <v>133</v>
      </c>
      <c r="N45" s="117">
        <v>133</v>
      </c>
      <c r="O45" s="117">
        <v>0</v>
      </c>
      <c r="P45" s="117">
        <v>0</v>
      </c>
      <c r="Q45" s="117">
        <v>0</v>
      </c>
      <c r="R45" s="117"/>
      <c r="S45" s="117">
        <v>0</v>
      </c>
      <c r="T45" s="117"/>
      <c r="U45" s="117"/>
      <c r="V45" s="117"/>
      <c r="W45" s="140"/>
      <c r="X45" s="131"/>
    </row>
    <row r="46" s="86" customFormat="1" ht="20.25" customHeight="1" spans="1:24">
      <c r="A46" s="136">
        <v>746</v>
      </c>
      <c r="B46" s="137" t="s">
        <v>154</v>
      </c>
      <c r="C46" s="138">
        <v>204</v>
      </c>
      <c r="D46" s="138">
        <v>2</v>
      </c>
      <c r="E46" s="138">
        <v>20</v>
      </c>
      <c r="F46" s="78" t="s">
        <v>155</v>
      </c>
      <c r="G46" s="78"/>
      <c r="H46" s="116">
        <f t="shared" si="13"/>
        <v>793</v>
      </c>
      <c r="I46" s="116">
        <f t="shared" si="14"/>
        <v>0</v>
      </c>
      <c r="J46" s="117">
        <v>0</v>
      </c>
      <c r="K46" s="117">
        <v>0</v>
      </c>
      <c r="L46" s="117">
        <v>0</v>
      </c>
      <c r="M46" s="117">
        <f t="shared" si="5"/>
        <v>793</v>
      </c>
      <c r="N46" s="117">
        <f>70+3+720</f>
        <v>793</v>
      </c>
      <c r="O46" s="117">
        <v>0</v>
      </c>
      <c r="P46" s="117">
        <v>0</v>
      </c>
      <c r="Q46" s="117">
        <v>0</v>
      </c>
      <c r="R46" s="117"/>
      <c r="S46" s="117">
        <v>0</v>
      </c>
      <c r="T46" s="117"/>
      <c r="U46" s="117"/>
      <c r="V46" s="117"/>
      <c r="W46" s="140"/>
      <c r="X46" s="131"/>
    </row>
    <row r="47" s="86" customFormat="1" ht="20.25" customHeight="1" spans="1:24">
      <c r="A47" s="136">
        <v>746</v>
      </c>
      <c r="B47" s="137" t="s">
        <v>156</v>
      </c>
      <c r="C47" s="138">
        <v>204</v>
      </c>
      <c r="D47" s="138">
        <v>2</v>
      </c>
      <c r="E47" s="138">
        <v>99</v>
      </c>
      <c r="F47" s="78" t="s">
        <v>157</v>
      </c>
      <c r="G47" s="78"/>
      <c r="H47" s="116">
        <f t="shared" si="13"/>
        <v>2</v>
      </c>
      <c r="I47" s="116">
        <f t="shared" si="14"/>
        <v>0</v>
      </c>
      <c r="J47" s="117">
        <v>0</v>
      </c>
      <c r="K47" s="117">
        <v>0</v>
      </c>
      <c r="L47" s="117">
        <v>0</v>
      </c>
      <c r="M47" s="117">
        <f t="shared" si="5"/>
        <v>2</v>
      </c>
      <c r="N47" s="117">
        <v>2</v>
      </c>
      <c r="O47" s="117">
        <v>0</v>
      </c>
      <c r="P47" s="117">
        <v>0</v>
      </c>
      <c r="Q47" s="117">
        <v>0</v>
      </c>
      <c r="R47" s="117"/>
      <c r="S47" s="117">
        <v>0</v>
      </c>
      <c r="T47" s="117"/>
      <c r="U47" s="117"/>
      <c r="V47" s="117"/>
      <c r="W47" s="140"/>
      <c r="X47" s="131"/>
    </row>
    <row r="48" s="86" customFormat="1" ht="20.25" customHeight="1" spans="1:24">
      <c r="A48" s="136">
        <v>746</v>
      </c>
      <c r="B48" s="137" t="s">
        <v>158</v>
      </c>
      <c r="C48" s="138">
        <v>204</v>
      </c>
      <c r="D48" s="138">
        <v>6</v>
      </c>
      <c r="E48" s="138"/>
      <c r="F48" s="78" t="s">
        <v>159</v>
      </c>
      <c r="G48" s="78"/>
      <c r="H48" s="116">
        <f t="shared" ref="H48:H49" si="29">I48+M48</f>
        <v>46</v>
      </c>
      <c r="I48" s="116">
        <f t="shared" ref="I48:I49" si="30">SUM(J48:L48)</f>
        <v>42</v>
      </c>
      <c r="J48" s="116">
        <f t="shared" ref="J48" si="31">SUM(J49)</f>
        <v>40</v>
      </c>
      <c r="K48" s="116">
        <f t="shared" ref="K48" si="32">SUM(K49)</f>
        <v>2</v>
      </c>
      <c r="L48" s="116">
        <f t="shared" ref="L48" si="33">SUM(L49)</f>
        <v>0</v>
      </c>
      <c r="M48" s="117">
        <f t="shared" ref="M48:M57" si="34">SUM(N48:S48)</f>
        <v>4</v>
      </c>
      <c r="N48" s="116">
        <f t="shared" ref="N48" si="35">SUM(N49)</f>
        <v>4</v>
      </c>
      <c r="O48" s="116">
        <f t="shared" ref="O48" si="36">SUM(O49)</f>
        <v>0</v>
      </c>
      <c r="P48" s="116">
        <f t="shared" ref="P48" si="37">SUM(P49)</f>
        <v>0</v>
      </c>
      <c r="Q48" s="116">
        <f t="shared" ref="Q48" si="38">SUM(Q49)</f>
        <v>0</v>
      </c>
      <c r="R48" s="116">
        <f t="shared" ref="R48" si="39">SUM(R49)</f>
        <v>0</v>
      </c>
      <c r="S48" s="116">
        <f t="shared" ref="S48" si="40">SUM(S49)</f>
        <v>0</v>
      </c>
      <c r="T48" s="117"/>
      <c r="U48" s="117"/>
      <c r="V48" s="117"/>
      <c r="W48" s="140"/>
      <c r="X48" s="131"/>
    </row>
    <row r="49" s="86" customFormat="1" ht="20.25" customHeight="1" spans="1:24">
      <c r="A49" s="136">
        <v>746</v>
      </c>
      <c r="B49" s="137" t="s">
        <v>160</v>
      </c>
      <c r="C49" s="138">
        <v>204</v>
      </c>
      <c r="D49" s="138">
        <v>6</v>
      </c>
      <c r="E49" s="138" t="s">
        <v>161</v>
      </c>
      <c r="F49" s="78" t="s">
        <v>162</v>
      </c>
      <c r="G49" s="78"/>
      <c r="H49" s="116">
        <f t="shared" si="29"/>
        <v>46</v>
      </c>
      <c r="I49" s="116">
        <f t="shared" si="30"/>
        <v>42</v>
      </c>
      <c r="J49" s="117">
        <v>40</v>
      </c>
      <c r="K49" s="117">
        <v>2</v>
      </c>
      <c r="L49" s="117">
        <v>0</v>
      </c>
      <c r="M49" s="117">
        <f t="shared" si="34"/>
        <v>4</v>
      </c>
      <c r="N49" s="117">
        <v>4</v>
      </c>
      <c r="O49" s="117">
        <v>0</v>
      </c>
      <c r="P49" s="117">
        <v>0</v>
      </c>
      <c r="Q49" s="117">
        <v>0</v>
      </c>
      <c r="R49" s="117"/>
      <c r="S49" s="117">
        <v>0</v>
      </c>
      <c r="T49" s="117"/>
      <c r="U49" s="117"/>
      <c r="V49" s="117"/>
      <c r="W49" s="140"/>
      <c r="X49" s="131"/>
    </row>
    <row r="50" s="86" customFormat="1" ht="20.25" customHeight="1" spans="1:24">
      <c r="A50" s="136">
        <v>746</v>
      </c>
      <c r="B50" s="137" t="s">
        <v>163</v>
      </c>
      <c r="C50" s="138">
        <v>204</v>
      </c>
      <c r="D50" s="138" t="s">
        <v>164</v>
      </c>
      <c r="E50" s="138"/>
      <c r="F50" s="78" t="s">
        <v>165</v>
      </c>
      <c r="G50" s="78"/>
      <c r="H50" s="116">
        <f t="shared" si="13"/>
        <v>102</v>
      </c>
      <c r="I50" s="116">
        <f t="shared" si="14"/>
        <v>42</v>
      </c>
      <c r="J50" s="116">
        <f t="shared" ref="J50:S50" si="41">SUM(J51)</f>
        <v>40</v>
      </c>
      <c r="K50" s="116">
        <f t="shared" si="41"/>
        <v>2</v>
      </c>
      <c r="L50" s="116">
        <f t="shared" si="41"/>
        <v>0</v>
      </c>
      <c r="M50" s="117">
        <f t="shared" si="34"/>
        <v>60</v>
      </c>
      <c r="N50" s="116">
        <f t="shared" si="41"/>
        <v>60</v>
      </c>
      <c r="O50" s="116">
        <f t="shared" si="41"/>
        <v>0</v>
      </c>
      <c r="P50" s="116">
        <f t="shared" si="41"/>
        <v>0</v>
      </c>
      <c r="Q50" s="116">
        <f t="shared" si="41"/>
        <v>0</v>
      </c>
      <c r="R50" s="116">
        <f t="shared" si="41"/>
        <v>0</v>
      </c>
      <c r="S50" s="116">
        <f t="shared" si="41"/>
        <v>0</v>
      </c>
      <c r="T50" s="117"/>
      <c r="U50" s="117"/>
      <c r="V50" s="117"/>
      <c r="W50" s="140"/>
      <c r="X50" s="131"/>
    </row>
    <row r="51" s="86" customFormat="1" ht="20.25" customHeight="1" spans="1:24">
      <c r="A51" s="136">
        <v>746</v>
      </c>
      <c r="B51" s="137" t="s">
        <v>166</v>
      </c>
      <c r="C51" s="138">
        <v>204</v>
      </c>
      <c r="D51" s="138" t="s">
        <v>164</v>
      </c>
      <c r="E51" s="138" t="s">
        <v>167</v>
      </c>
      <c r="F51" s="78" t="s">
        <v>168</v>
      </c>
      <c r="G51" s="78"/>
      <c r="H51" s="116">
        <f t="shared" si="13"/>
        <v>102</v>
      </c>
      <c r="I51" s="116">
        <f t="shared" si="14"/>
        <v>42</v>
      </c>
      <c r="J51" s="117">
        <v>40</v>
      </c>
      <c r="K51" s="117">
        <v>2</v>
      </c>
      <c r="L51" s="117">
        <v>0</v>
      </c>
      <c r="M51" s="117">
        <f t="shared" si="34"/>
        <v>60</v>
      </c>
      <c r="N51" s="117">
        <v>60</v>
      </c>
      <c r="O51" s="117">
        <v>0</v>
      </c>
      <c r="P51" s="117">
        <v>0</v>
      </c>
      <c r="Q51" s="117">
        <v>0</v>
      </c>
      <c r="R51" s="117"/>
      <c r="S51" s="117">
        <v>0</v>
      </c>
      <c r="T51" s="117"/>
      <c r="U51" s="117"/>
      <c r="V51" s="117"/>
      <c r="W51" s="140"/>
      <c r="X51" s="131"/>
    </row>
    <row r="52" s="86" customFormat="1" ht="20.25" customHeight="1" spans="1:24">
      <c r="A52" s="136">
        <v>746</v>
      </c>
      <c r="B52" s="137" t="s">
        <v>169</v>
      </c>
      <c r="C52" s="138">
        <v>205</v>
      </c>
      <c r="D52" s="138"/>
      <c r="E52" s="138"/>
      <c r="F52" s="78" t="s">
        <v>170</v>
      </c>
      <c r="G52" s="78"/>
      <c r="H52" s="116">
        <f t="shared" si="13"/>
        <v>3768</v>
      </c>
      <c r="I52" s="116">
        <f t="shared" si="14"/>
        <v>0</v>
      </c>
      <c r="J52" s="117">
        <f>J53</f>
        <v>0</v>
      </c>
      <c r="K52" s="117">
        <f t="shared" ref="K52:S52" si="42">K53</f>
        <v>0</v>
      </c>
      <c r="L52" s="117">
        <f t="shared" si="42"/>
        <v>0</v>
      </c>
      <c r="M52" s="117">
        <f t="shared" si="34"/>
        <v>3768</v>
      </c>
      <c r="N52" s="117">
        <f t="shared" si="42"/>
        <v>0</v>
      </c>
      <c r="O52" s="117">
        <f t="shared" si="42"/>
        <v>0</v>
      </c>
      <c r="P52" s="117">
        <f t="shared" si="42"/>
        <v>3768</v>
      </c>
      <c r="Q52" s="117">
        <f t="shared" si="42"/>
        <v>0</v>
      </c>
      <c r="R52" s="117">
        <f t="shared" si="42"/>
        <v>0</v>
      </c>
      <c r="S52" s="117">
        <f t="shared" si="42"/>
        <v>0</v>
      </c>
      <c r="T52" s="117"/>
      <c r="U52" s="117"/>
      <c r="V52" s="117"/>
      <c r="W52" s="140"/>
      <c r="X52" s="131"/>
    </row>
    <row r="53" s="86" customFormat="1" ht="20.25" customHeight="1" spans="1:24">
      <c r="A53" s="136">
        <v>746</v>
      </c>
      <c r="B53" s="137" t="s">
        <v>171</v>
      </c>
      <c r="C53" s="138">
        <v>205</v>
      </c>
      <c r="D53" s="138">
        <v>2</v>
      </c>
      <c r="E53" s="138"/>
      <c r="F53" s="78" t="s">
        <v>172</v>
      </c>
      <c r="G53" s="78"/>
      <c r="H53" s="116">
        <f t="shared" si="13"/>
        <v>3768</v>
      </c>
      <c r="I53" s="116">
        <f t="shared" si="14"/>
        <v>0</v>
      </c>
      <c r="J53" s="117">
        <f>SUM(J54:J55)</f>
        <v>0</v>
      </c>
      <c r="K53" s="117">
        <f t="shared" ref="K53:S53" si="43">SUM(K54:K55)</f>
        <v>0</v>
      </c>
      <c r="L53" s="117">
        <f t="shared" si="43"/>
        <v>0</v>
      </c>
      <c r="M53" s="117">
        <f t="shared" si="34"/>
        <v>3768</v>
      </c>
      <c r="N53" s="117">
        <f t="shared" si="43"/>
        <v>0</v>
      </c>
      <c r="O53" s="117">
        <f t="shared" si="43"/>
        <v>0</v>
      </c>
      <c r="P53" s="117">
        <f t="shared" si="43"/>
        <v>3768</v>
      </c>
      <c r="Q53" s="117">
        <f t="shared" si="43"/>
        <v>0</v>
      </c>
      <c r="R53" s="117">
        <f t="shared" si="43"/>
        <v>0</v>
      </c>
      <c r="S53" s="117">
        <f t="shared" si="43"/>
        <v>0</v>
      </c>
      <c r="T53" s="117"/>
      <c r="U53" s="117"/>
      <c r="V53" s="117"/>
      <c r="W53" s="140"/>
      <c r="X53" s="131"/>
    </row>
    <row r="54" s="86" customFormat="1" ht="20.25" customHeight="1" spans="1:24">
      <c r="A54" s="136">
        <v>746</v>
      </c>
      <c r="B54" s="137" t="s">
        <v>173</v>
      </c>
      <c r="C54" s="138">
        <v>205</v>
      </c>
      <c r="D54" s="138">
        <v>2</v>
      </c>
      <c r="E54" s="138">
        <v>4</v>
      </c>
      <c r="F54" s="78" t="s">
        <v>174</v>
      </c>
      <c r="G54" s="78"/>
      <c r="H54" s="116">
        <f t="shared" si="13"/>
        <v>3065</v>
      </c>
      <c r="I54" s="116">
        <f t="shared" si="14"/>
        <v>0</v>
      </c>
      <c r="J54" s="117">
        <v>0</v>
      </c>
      <c r="K54" s="117">
        <v>0</v>
      </c>
      <c r="L54" s="117">
        <v>0</v>
      </c>
      <c r="M54" s="117">
        <f t="shared" si="34"/>
        <v>3065</v>
      </c>
      <c r="N54" s="117">
        <v>0</v>
      </c>
      <c r="O54" s="117">
        <v>0</v>
      </c>
      <c r="P54" s="117">
        <f>1694+371+1000</f>
        <v>3065</v>
      </c>
      <c r="Q54" s="117">
        <v>0</v>
      </c>
      <c r="R54" s="117"/>
      <c r="S54" s="117">
        <v>0</v>
      </c>
      <c r="T54" s="117"/>
      <c r="U54" s="117"/>
      <c r="V54" s="117"/>
      <c r="W54" s="140"/>
      <c r="X54" s="131"/>
    </row>
    <row r="55" s="86" customFormat="1" ht="20.25" customHeight="1" spans="1:24">
      <c r="A55" s="136">
        <v>746</v>
      </c>
      <c r="B55" s="137" t="s">
        <v>175</v>
      </c>
      <c r="C55" s="138">
        <v>205</v>
      </c>
      <c r="D55" s="138">
        <v>2</v>
      </c>
      <c r="E55" s="138">
        <v>99</v>
      </c>
      <c r="F55" s="78" t="s">
        <v>176</v>
      </c>
      <c r="G55" s="78"/>
      <c r="H55" s="116">
        <f t="shared" si="13"/>
        <v>703</v>
      </c>
      <c r="I55" s="116">
        <f t="shared" si="14"/>
        <v>0</v>
      </c>
      <c r="J55" s="117">
        <v>0</v>
      </c>
      <c r="K55" s="117">
        <v>0</v>
      </c>
      <c r="L55" s="117">
        <v>0</v>
      </c>
      <c r="M55" s="117">
        <f t="shared" si="34"/>
        <v>703</v>
      </c>
      <c r="N55" s="117"/>
      <c r="O55" s="117">
        <v>0</v>
      </c>
      <c r="P55" s="117">
        <v>703</v>
      </c>
      <c r="Q55" s="117">
        <v>0</v>
      </c>
      <c r="R55" s="117"/>
      <c r="S55" s="117">
        <v>0</v>
      </c>
      <c r="T55" s="117"/>
      <c r="U55" s="117"/>
      <c r="V55" s="117"/>
      <c r="W55" s="140"/>
      <c r="X55" s="131"/>
    </row>
    <row r="56" s="86" customFormat="1" ht="20.25" customHeight="1" spans="1:24">
      <c r="A56" s="136">
        <v>746</v>
      </c>
      <c r="B56" s="137" t="s">
        <v>177</v>
      </c>
      <c r="C56" s="138">
        <v>206</v>
      </c>
      <c r="D56" s="138"/>
      <c r="E56" s="138"/>
      <c r="F56" s="78" t="s">
        <v>178</v>
      </c>
      <c r="G56" s="78"/>
      <c r="H56" s="116">
        <f t="shared" si="13"/>
        <v>10138</v>
      </c>
      <c r="I56" s="116">
        <f t="shared" si="14"/>
        <v>87</v>
      </c>
      <c r="J56" s="117">
        <f>J57+J59</f>
        <v>84</v>
      </c>
      <c r="K56" s="117">
        <f t="shared" ref="K56:L56" si="44">K57+K59</f>
        <v>3</v>
      </c>
      <c r="L56" s="117">
        <f t="shared" si="44"/>
        <v>0</v>
      </c>
      <c r="M56" s="117">
        <f t="shared" si="34"/>
        <v>10051</v>
      </c>
      <c r="N56" s="117">
        <f>N57+N59</f>
        <v>51</v>
      </c>
      <c r="O56" s="117">
        <f t="shared" ref="O56:S56" si="45">O57+O59</f>
        <v>0</v>
      </c>
      <c r="P56" s="117">
        <f t="shared" si="45"/>
        <v>10000</v>
      </c>
      <c r="Q56" s="117">
        <f t="shared" si="45"/>
        <v>0</v>
      </c>
      <c r="R56" s="117">
        <f t="shared" si="45"/>
        <v>0</v>
      </c>
      <c r="S56" s="117">
        <f t="shared" si="45"/>
        <v>0</v>
      </c>
      <c r="T56" s="117"/>
      <c r="U56" s="117"/>
      <c r="V56" s="117"/>
      <c r="W56" s="140"/>
      <c r="X56" s="131"/>
    </row>
    <row r="57" s="86" customFormat="1" ht="20.25" customHeight="1" spans="1:24">
      <c r="A57" s="136">
        <v>746</v>
      </c>
      <c r="B57" s="137" t="s">
        <v>179</v>
      </c>
      <c r="C57" s="138">
        <v>206</v>
      </c>
      <c r="D57" s="138">
        <v>4</v>
      </c>
      <c r="E57" s="138"/>
      <c r="F57" s="78" t="s">
        <v>180</v>
      </c>
      <c r="G57" s="78"/>
      <c r="H57" s="116">
        <f t="shared" si="13"/>
        <v>10000</v>
      </c>
      <c r="I57" s="116">
        <f t="shared" si="14"/>
        <v>0</v>
      </c>
      <c r="J57" s="117">
        <f>SUM(J58:J58)</f>
        <v>0</v>
      </c>
      <c r="K57" s="117">
        <f>SUM(K58:K58)</f>
        <v>0</v>
      </c>
      <c r="L57" s="117">
        <f>SUM(L58:L58)</f>
        <v>0</v>
      </c>
      <c r="M57" s="117">
        <f t="shared" si="34"/>
        <v>10000</v>
      </c>
      <c r="N57" s="117">
        <f t="shared" ref="N57:S57" si="46">SUM(N58:N58)</f>
        <v>0</v>
      </c>
      <c r="O57" s="117">
        <f t="shared" si="46"/>
        <v>0</v>
      </c>
      <c r="P57" s="117">
        <f t="shared" si="46"/>
        <v>10000</v>
      </c>
      <c r="Q57" s="117">
        <f t="shared" si="46"/>
        <v>0</v>
      </c>
      <c r="R57" s="117">
        <f t="shared" si="46"/>
        <v>0</v>
      </c>
      <c r="S57" s="117">
        <f t="shared" si="46"/>
        <v>0</v>
      </c>
      <c r="T57" s="117"/>
      <c r="U57" s="117"/>
      <c r="V57" s="117"/>
      <c r="W57" s="140"/>
      <c r="X57" s="131"/>
    </row>
    <row r="58" s="86" customFormat="1" ht="20.25" customHeight="1" spans="1:24">
      <c r="A58" s="136">
        <v>746</v>
      </c>
      <c r="B58" s="137" t="s">
        <v>181</v>
      </c>
      <c r="C58" s="138">
        <v>206</v>
      </c>
      <c r="D58" s="138">
        <v>4</v>
      </c>
      <c r="E58" s="138" t="s">
        <v>164</v>
      </c>
      <c r="F58" s="78" t="s">
        <v>182</v>
      </c>
      <c r="G58" s="78"/>
      <c r="H58" s="116">
        <f t="shared" si="13"/>
        <v>10000</v>
      </c>
      <c r="I58" s="116">
        <f t="shared" si="14"/>
        <v>0</v>
      </c>
      <c r="J58" s="117">
        <v>0</v>
      </c>
      <c r="K58" s="117">
        <v>0</v>
      </c>
      <c r="L58" s="117">
        <v>0</v>
      </c>
      <c r="M58" s="117">
        <f t="shared" ref="M58:M80" si="47">SUM(N58:S58)</f>
        <v>10000</v>
      </c>
      <c r="N58" s="117">
        <v>0</v>
      </c>
      <c r="O58" s="117">
        <v>0</v>
      </c>
      <c r="P58" s="117">
        <v>10000</v>
      </c>
      <c r="Q58" s="117">
        <v>0</v>
      </c>
      <c r="R58" s="117"/>
      <c r="S58" s="117">
        <v>0</v>
      </c>
      <c r="T58" s="117"/>
      <c r="U58" s="117"/>
      <c r="V58" s="117"/>
      <c r="W58" s="140"/>
      <c r="X58" s="131"/>
    </row>
    <row r="59" s="86" customFormat="1" ht="20.25" customHeight="1" spans="1:24">
      <c r="A59" s="136">
        <v>746</v>
      </c>
      <c r="B59" s="137" t="s">
        <v>183</v>
      </c>
      <c r="C59" s="138">
        <v>206</v>
      </c>
      <c r="D59" s="138">
        <v>5</v>
      </c>
      <c r="E59" s="138"/>
      <c r="F59" s="78" t="s">
        <v>184</v>
      </c>
      <c r="G59" s="78"/>
      <c r="H59" s="116">
        <f t="shared" si="13"/>
        <v>138</v>
      </c>
      <c r="I59" s="116">
        <f t="shared" si="14"/>
        <v>87</v>
      </c>
      <c r="J59" s="117">
        <f>SUM(J60)</f>
        <v>84</v>
      </c>
      <c r="K59" s="117">
        <f>SUM(K60)</f>
        <v>3</v>
      </c>
      <c r="L59" s="117">
        <f>SUM(L61)</f>
        <v>0</v>
      </c>
      <c r="M59" s="117">
        <f t="shared" si="47"/>
        <v>51</v>
      </c>
      <c r="N59" s="117">
        <f>SUM(N60:N61)</f>
        <v>51</v>
      </c>
      <c r="O59" s="117">
        <f t="shared" ref="O59:S59" si="48">SUM(O60:O61)</f>
        <v>0</v>
      </c>
      <c r="P59" s="117">
        <f t="shared" si="48"/>
        <v>0</v>
      </c>
      <c r="Q59" s="117">
        <f t="shared" si="48"/>
        <v>0</v>
      </c>
      <c r="R59" s="117">
        <f t="shared" si="48"/>
        <v>0</v>
      </c>
      <c r="S59" s="117">
        <f t="shared" si="48"/>
        <v>0</v>
      </c>
      <c r="T59" s="117"/>
      <c r="U59" s="117"/>
      <c r="V59" s="117"/>
      <c r="W59" s="140"/>
      <c r="X59" s="131"/>
    </row>
    <row r="60" s="86" customFormat="1" ht="20.25" customHeight="1" spans="1:24">
      <c r="A60" s="136">
        <v>746</v>
      </c>
      <c r="B60" s="137" t="s">
        <v>185</v>
      </c>
      <c r="C60" s="138">
        <v>206</v>
      </c>
      <c r="D60" s="138">
        <v>5</v>
      </c>
      <c r="E60" s="138">
        <v>1</v>
      </c>
      <c r="F60" s="78" t="s">
        <v>186</v>
      </c>
      <c r="G60" s="78"/>
      <c r="H60" s="116">
        <f t="shared" ref="H60:H77" si="49">I60+M60</f>
        <v>87</v>
      </c>
      <c r="I60" s="116">
        <f t="shared" ref="I60:I77" si="50">SUM(J60:L60)</f>
        <v>87</v>
      </c>
      <c r="J60" s="117">
        <f>28+56</f>
        <v>84</v>
      </c>
      <c r="K60" s="117">
        <f>1+2</f>
        <v>3</v>
      </c>
      <c r="L60" s="117">
        <v>0</v>
      </c>
      <c r="M60" s="117">
        <f t="shared" ref="M60" si="51">SUM(N60:S60)</f>
        <v>0</v>
      </c>
      <c r="N60" s="117"/>
      <c r="O60" s="117">
        <v>0</v>
      </c>
      <c r="P60" s="117">
        <v>0</v>
      </c>
      <c r="Q60" s="117">
        <v>0</v>
      </c>
      <c r="R60" s="117"/>
      <c r="S60" s="117">
        <v>0</v>
      </c>
      <c r="T60" s="117"/>
      <c r="U60" s="117"/>
      <c r="V60" s="117"/>
      <c r="W60" s="140"/>
      <c r="X60" s="131"/>
    </row>
    <row r="61" s="86" customFormat="1" ht="20.25" customHeight="1" spans="1:24">
      <c r="A61" s="136">
        <v>746</v>
      </c>
      <c r="B61" s="137" t="s">
        <v>187</v>
      </c>
      <c r="C61" s="138">
        <v>206</v>
      </c>
      <c r="D61" s="138">
        <v>5</v>
      </c>
      <c r="E61" s="138" t="s">
        <v>164</v>
      </c>
      <c r="F61" s="78" t="s">
        <v>188</v>
      </c>
      <c r="G61" s="78"/>
      <c r="H61" s="116">
        <f t="shared" si="49"/>
        <v>51</v>
      </c>
      <c r="I61" s="116">
        <f t="shared" si="50"/>
        <v>0</v>
      </c>
      <c r="J61" s="117"/>
      <c r="K61" s="117"/>
      <c r="L61" s="117">
        <v>0</v>
      </c>
      <c r="M61" s="117">
        <f t="shared" si="47"/>
        <v>51</v>
      </c>
      <c r="N61" s="117">
        <v>51</v>
      </c>
      <c r="O61" s="117">
        <v>0</v>
      </c>
      <c r="P61" s="117">
        <v>0</v>
      </c>
      <c r="Q61" s="117">
        <v>0</v>
      </c>
      <c r="R61" s="117"/>
      <c r="S61" s="117">
        <v>0</v>
      </c>
      <c r="T61" s="117"/>
      <c r="U61" s="117"/>
      <c r="V61" s="117"/>
      <c r="W61" s="140"/>
      <c r="X61" s="131"/>
    </row>
    <row r="62" s="86" customFormat="1" ht="20.25" customHeight="1" spans="1:24">
      <c r="A62" s="136">
        <v>746</v>
      </c>
      <c r="B62" s="137" t="s">
        <v>189</v>
      </c>
      <c r="C62" s="138">
        <v>208</v>
      </c>
      <c r="D62" s="138"/>
      <c r="E62" s="138"/>
      <c r="F62" s="78" t="s">
        <v>190</v>
      </c>
      <c r="G62" s="78"/>
      <c r="H62" s="116">
        <f t="shared" si="49"/>
        <v>1277</v>
      </c>
      <c r="I62" s="116">
        <f t="shared" si="50"/>
        <v>742</v>
      </c>
      <c r="J62" s="117">
        <f>J63+J65+J67+J69</f>
        <v>685</v>
      </c>
      <c r="K62" s="117">
        <f t="shared" ref="K62:S62" si="52">K63+K65+K67+K69</f>
        <v>57</v>
      </c>
      <c r="L62" s="117">
        <f t="shared" si="52"/>
        <v>0</v>
      </c>
      <c r="M62" s="117">
        <f t="shared" si="47"/>
        <v>535</v>
      </c>
      <c r="N62" s="117">
        <f>N63+N65+N67+N69</f>
        <v>205</v>
      </c>
      <c r="O62" s="117">
        <f t="shared" ref="O62:S62" si="53">O63+O65+O67+O69</f>
        <v>0</v>
      </c>
      <c r="P62" s="117">
        <f t="shared" si="53"/>
        <v>0</v>
      </c>
      <c r="Q62" s="117">
        <f t="shared" si="53"/>
        <v>330</v>
      </c>
      <c r="R62" s="117">
        <f t="shared" si="53"/>
        <v>0</v>
      </c>
      <c r="S62" s="117">
        <f t="shared" si="53"/>
        <v>0</v>
      </c>
      <c r="T62" s="117"/>
      <c r="U62" s="117"/>
      <c r="V62" s="117"/>
      <c r="W62" s="140"/>
      <c r="X62" s="131"/>
    </row>
    <row r="63" s="86" customFormat="1" ht="20.25" customHeight="1" spans="1:24">
      <c r="A63" s="136">
        <v>746</v>
      </c>
      <c r="B63" s="137" t="s">
        <v>191</v>
      </c>
      <c r="C63" s="138">
        <v>208</v>
      </c>
      <c r="D63" s="138">
        <v>1</v>
      </c>
      <c r="E63" s="138"/>
      <c r="F63" s="78" t="s">
        <v>192</v>
      </c>
      <c r="G63" s="78"/>
      <c r="H63" s="116">
        <f t="shared" si="49"/>
        <v>742</v>
      </c>
      <c r="I63" s="116">
        <f t="shared" si="50"/>
        <v>742</v>
      </c>
      <c r="J63" s="117">
        <f>SUM(J64:J64)</f>
        <v>685</v>
      </c>
      <c r="K63" s="117">
        <f t="shared" ref="K63:S63" si="54">SUM(K64:K64)</f>
        <v>57</v>
      </c>
      <c r="L63" s="117">
        <f t="shared" si="54"/>
        <v>0</v>
      </c>
      <c r="M63" s="117">
        <f t="shared" si="47"/>
        <v>0</v>
      </c>
      <c r="N63" s="117">
        <f t="shared" si="54"/>
        <v>0</v>
      </c>
      <c r="O63" s="117">
        <f t="shared" si="54"/>
        <v>0</v>
      </c>
      <c r="P63" s="117">
        <f t="shared" si="54"/>
        <v>0</v>
      </c>
      <c r="Q63" s="117">
        <f t="shared" si="54"/>
        <v>0</v>
      </c>
      <c r="R63" s="117">
        <f t="shared" si="54"/>
        <v>0</v>
      </c>
      <c r="S63" s="117">
        <f t="shared" si="54"/>
        <v>0</v>
      </c>
      <c r="T63" s="117"/>
      <c r="U63" s="117"/>
      <c r="V63" s="117"/>
      <c r="W63" s="140"/>
      <c r="X63" s="131"/>
    </row>
    <row r="64" s="86" customFormat="1" ht="20.25" customHeight="1" spans="1:24">
      <c r="A64" s="136">
        <v>746</v>
      </c>
      <c r="B64" s="137" t="s">
        <v>193</v>
      </c>
      <c r="C64" s="138">
        <v>208</v>
      </c>
      <c r="D64" s="138">
        <v>1</v>
      </c>
      <c r="E64" s="138">
        <v>1</v>
      </c>
      <c r="F64" s="78" t="s">
        <v>95</v>
      </c>
      <c r="G64" s="78"/>
      <c r="H64" s="116">
        <f t="shared" si="49"/>
        <v>742</v>
      </c>
      <c r="I64" s="116">
        <f t="shared" si="50"/>
        <v>742</v>
      </c>
      <c r="J64" s="117">
        <v>685</v>
      </c>
      <c r="K64" s="117">
        <v>57</v>
      </c>
      <c r="L64" s="117">
        <v>0</v>
      </c>
      <c r="M64" s="117">
        <f t="shared" si="47"/>
        <v>0</v>
      </c>
      <c r="N64" s="117">
        <v>0</v>
      </c>
      <c r="O64" s="117">
        <v>0</v>
      </c>
      <c r="P64" s="117">
        <v>0</v>
      </c>
      <c r="Q64" s="117">
        <v>0</v>
      </c>
      <c r="R64" s="117"/>
      <c r="S64" s="117">
        <v>0</v>
      </c>
      <c r="T64" s="117"/>
      <c r="U64" s="117"/>
      <c r="V64" s="117"/>
      <c r="W64" s="140"/>
      <c r="X64" s="131"/>
    </row>
    <row r="65" s="86" customFormat="1" ht="20.25" customHeight="1" spans="1:24">
      <c r="A65" s="136">
        <v>746</v>
      </c>
      <c r="B65" s="137" t="s">
        <v>194</v>
      </c>
      <c r="C65" s="138">
        <v>208</v>
      </c>
      <c r="D65" s="138">
        <v>2</v>
      </c>
      <c r="E65" s="138"/>
      <c r="F65" s="78" t="s">
        <v>195</v>
      </c>
      <c r="G65" s="78"/>
      <c r="H65" s="116">
        <f t="shared" si="49"/>
        <v>120</v>
      </c>
      <c r="I65" s="116">
        <f t="shared" si="50"/>
        <v>0</v>
      </c>
      <c r="J65" s="117">
        <f>SUM(J66)</f>
        <v>0</v>
      </c>
      <c r="K65" s="117">
        <f t="shared" ref="K65:S65" si="55">SUM(K66)</f>
        <v>0</v>
      </c>
      <c r="L65" s="117">
        <f t="shared" si="55"/>
        <v>0</v>
      </c>
      <c r="M65" s="117">
        <f t="shared" si="47"/>
        <v>120</v>
      </c>
      <c r="N65" s="117">
        <f t="shared" si="55"/>
        <v>120</v>
      </c>
      <c r="O65" s="117">
        <f t="shared" si="55"/>
        <v>0</v>
      </c>
      <c r="P65" s="117">
        <f t="shared" si="55"/>
        <v>0</v>
      </c>
      <c r="Q65" s="117">
        <f t="shared" si="55"/>
        <v>0</v>
      </c>
      <c r="R65" s="117">
        <f t="shared" si="55"/>
        <v>0</v>
      </c>
      <c r="S65" s="117">
        <f t="shared" si="55"/>
        <v>0</v>
      </c>
      <c r="T65" s="117"/>
      <c r="U65" s="117"/>
      <c r="V65" s="117"/>
      <c r="W65" s="140"/>
      <c r="X65" s="131"/>
    </row>
    <row r="66" s="86" customFormat="1" ht="20.25" customHeight="1" spans="1:24">
      <c r="A66" s="136">
        <v>746</v>
      </c>
      <c r="B66" s="137" t="s">
        <v>196</v>
      </c>
      <c r="C66" s="138">
        <v>208</v>
      </c>
      <c r="D66" s="138">
        <v>2</v>
      </c>
      <c r="E66" s="138">
        <v>99</v>
      </c>
      <c r="F66" s="78" t="s">
        <v>197</v>
      </c>
      <c r="G66" s="78"/>
      <c r="H66" s="116">
        <f t="shared" si="49"/>
        <v>120</v>
      </c>
      <c r="I66" s="116">
        <f t="shared" si="50"/>
        <v>0</v>
      </c>
      <c r="J66" s="117">
        <v>0</v>
      </c>
      <c r="K66" s="117">
        <v>0</v>
      </c>
      <c r="L66" s="117">
        <v>0</v>
      </c>
      <c r="M66" s="117">
        <f t="shared" si="47"/>
        <v>120</v>
      </c>
      <c r="N66" s="117">
        <v>120</v>
      </c>
      <c r="O66" s="117">
        <v>0</v>
      </c>
      <c r="P66" s="117">
        <v>0</v>
      </c>
      <c r="Q66" s="117">
        <v>0</v>
      </c>
      <c r="R66" s="117"/>
      <c r="S66" s="117">
        <v>0</v>
      </c>
      <c r="T66" s="117"/>
      <c r="U66" s="117"/>
      <c r="V66" s="117"/>
      <c r="W66" s="140"/>
      <c r="X66" s="131"/>
    </row>
    <row r="67" s="86" customFormat="1" ht="20.25" customHeight="1" spans="1:24">
      <c r="A67" s="136">
        <v>746</v>
      </c>
      <c r="B67" s="137" t="s">
        <v>198</v>
      </c>
      <c r="C67" s="138">
        <v>208</v>
      </c>
      <c r="D67" s="138">
        <v>7</v>
      </c>
      <c r="E67" s="138"/>
      <c r="F67" s="78" t="s">
        <v>199</v>
      </c>
      <c r="G67" s="78"/>
      <c r="H67" s="116">
        <f t="shared" si="49"/>
        <v>85</v>
      </c>
      <c r="I67" s="116">
        <f t="shared" si="50"/>
        <v>0</v>
      </c>
      <c r="J67" s="117">
        <f>SUM(J68)</f>
        <v>0</v>
      </c>
      <c r="K67" s="117">
        <f t="shared" ref="K67:S67" si="56">SUM(K68)</f>
        <v>0</v>
      </c>
      <c r="L67" s="117">
        <f t="shared" si="56"/>
        <v>0</v>
      </c>
      <c r="M67" s="117">
        <f t="shared" si="47"/>
        <v>85</v>
      </c>
      <c r="N67" s="117">
        <f t="shared" si="56"/>
        <v>85</v>
      </c>
      <c r="O67" s="117">
        <f t="shared" si="56"/>
        <v>0</v>
      </c>
      <c r="P67" s="117">
        <f t="shared" si="56"/>
        <v>0</v>
      </c>
      <c r="Q67" s="117">
        <f t="shared" si="56"/>
        <v>0</v>
      </c>
      <c r="R67" s="117">
        <f t="shared" si="56"/>
        <v>0</v>
      </c>
      <c r="S67" s="117">
        <f t="shared" si="56"/>
        <v>0</v>
      </c>
      <c r="T67" s="117"/>
      <c r="U67" s="117"/>
      <c r="V67" s="117"/>
      <c r="W67" s="140"/>
      <c r="X67" s="131"/>
    </row>
    <row r="68" s="86" customFormat="1" ht="20.25" customHeight="1" spans="1:24">
      <c r="A68" s="136">
        <v>746</v>
      </c>
      <c r="B68" s="137" t="s">
        <v>200</v>
      </c>
      <c r="C68" s="138">
        <v>208</v>
      </c>
      <c r="D68" s="138">
        <v>7</v>
      </c>
      <c r="E68" s="138">
        <v>99</v>
      </c>
      <c r="F68" s="78" t="s">
        <v>201</v>
      </c>
      <c r="G68" s="78"/>
      <c r="H68" s="116">
        <f t="shared" si="49"/>
        <v>85</v>
      </c>
      <c r="I68" s="116">
        <f t="shared" si="50"/>
        <v>0</v>
      </c>
      <c r="J68" s="117">
        <v>0</v>
      </c>
      <c r="K68" s="117">
        <v>0</v>
      </c>
      <c r="L68" s="117">
        <v>0</v>
      </c>
      <c r="M68" s="117">
        <f t="shared" si="47"/>
        <v>85</v>
      </c>
      <c r="N68" s="117">
        <v>85</v>
      </c>
      <c r="O68" s="117">
        <v>0</v>
      </c>
      <c r="P68" s="117">
        <v>0</v>
      </c>
      <c r="Q68" s="117">
        <v>0</v>
      </c>
      <c r="R68" s="117"/>
      <c r="S68" s="117">
        <v>0</v>
      </c>
      <c r="T68" s="117"/>
      <c r="U68" s="117"/>
      <c r="V68" s="117"/>
      <c r="W68" s="140"/>
      <c r="X68" s="131"/>
    </row>
    <row r="69" s="86" customFormat="1" ht="20.25" customHeight="1" spans="1:24">
      <c r="A69" s="136">
        <v>746</v>
      </c>
      <c r="B69" s="137" t="s">
        <v>202</v>
      </c>
      <c r="C69" s="138">
        <v>208</v>
      </c>
      <c r="D69" s="138">
        <v>19</v>
      </c>
      <c r="E69" s="138"/>
      <c r="F69" s="78" t="s">
        <v>203</v>
      </c>
      <c r="G69" s="78"/>
      <c r="H69" s="116">
        <f t="shared" si="49"/>
        <v>330</v>
      </c>
      <c r="I69" s="116">
        <f t="shared" si="50"/>
        <v>0</v>
      </c>
      <c r="J69" s="117">
        <f>SUM(J70)</f>
        <v>0</v>
      </c>
      <c r="K69" s="117">
        <f t="shared" ref="K69:S69" si="57">SUM(K70)</f>
        <v>0</v>
      </c>
      <c r="L69" s="117">
        <f t="shared" si="57"/>
        <v>0</v>
      </c>
      <c r="M69" s="117">
        <f t="shared" si="47"/>
        <v>330</v>
      </c>
      <c r="N69" s="117">
        <f t="shared" si="57"/>
        <v>0</v>
      </c>
      <c r="O69" s="117">
        <f t="shared" si="57"/>
        <v>0</v>
      </c>
      <c r="P69" s="117">
        <f t="shared" si="57"/>
        <v>0</v>
      </c>
      <c r="Q69" s="117">
        <f t="shared" si="57"/>
        <v>330</v>
      </c>
      <c r="R69" s="117">
        <f t="shared" si="57"/>
        <v>0</v>
      </c>
      <c r="S69" s="117">
        <f t="shared" si="57"/>
        <v>0</v>
      </c>
      <c r="T69" s="117"/>
      <c r="U69" s="117"/>
      <c r="V69" s="117"/>
      <c r="W69" s="140"/>
      <c r="X69" s="131"/>
    </row>
    <row r="70" s="86" customFormat="1" ht="20.25" customHeight="1" spans="1:24">
      <c r="A70" s="136">
        <v>746</v>
      </c>
      <c r="B70" s="137" t="s">
        <v>204</v>
      </c>
      <c r="C70" s="138">
        <v>208</v>
      </c>
      <c r="D70" s="138">
        <v>19</v>
      </c>
      <c r="E70" s="138">
        <v>2</v>
      </c>
      <c r="F70" s="78" t="s">
        <v>205</v>
      </c>
      <c r="G70" s="78"/>
      <c r="H70" s="116">
        <f t="shared" si="49"/>
        <v>330</v>
      </c>
      <c r="I70" s="116">
        <f t="shared" si="50"/>
        <v>0</v>
      </c>
      <c r="J70" s="117">
        <v>0</v>
      </c>
      <c r="K70" s="117">
        <v>0</v>
      </c>
      <c r="L70" s="117">
        <v>0</v>
      </c>
      <c r="M70" s="117">
        <f t="shared" si="47"/>
        <v>330</v>
      </c>
      <c r="N70" s="117">
        <v>0</v>
      </c>
      <c r="O70" s="117">
        <v>0</v>
      </c>
      <c r="P70" s="117">
        <v>0</v>
      </c>
      <c r="Q70" s="117">
        <v>330</v>
      </c>
      <c r="R70" s="117"/>
      <c r="S70" s="117">
        <v>0</v>
      </c>
      <c r="T70" s="117"/>
      <c r="U70" s="117"/>
      <c r="V70" s="117"/>
      <c r="W70" s="140"/>
      <c r="X70" s="131"/>
    </row>
    <row r="71" s="86" customFormat="1" ht="20.25" customHeight="1" spans="1:24">
      <c r="A71" s="136">
        <v>746</v>
      </c>
      <c r="B71" s="137" t="s">
        <v>206</v>
      </c>
      <c r="C71" s="138">
        <v>211</v>
      </c>
      <c r="D71" s="138"/>
      <c r="E71" s="138"/>
      <c r="F71" s="78" t="s">
        <v>207</v>
      </c>
      <c r="G71" s="78"/>
      <c r="H71" s="116">
        <f t="shared" si="49"/>
        <v>935</v>
      </c>
      <c r="I71" s="116">
        <f t="shared" si="50"/>
        <v>374</v>
      </c>
      <c r="J71" s="117">
        <f>J72</f>
        <v>282</v>
      </c>
      <c r="K71" s="117">
        <f>K72</f>
        <v>92</v>
      </c>
      <c r="L71" s="117">
        <f>L72</f>
        <v>0</v>
      </c>
      <c r="M71" s="117">
        <f t="shared" si="47"/>
        <v>561</v>
      </c>
      <c r="N71" s="117">
        <f t="shared" ref="N71:S71" si="58">N72</f>
        <v>561</v>
      </c>
      <c r="O71" s="117">
        <f t="shared" si="58"/>
        <v>0</v>
      </c>
      <c r="P71" s="117">
        <f t="shared" si="58"/>
        <v>0</v>
      </c>
      <c r="Q71" s="117">
        <f t="shared" si="58"/>
        <v>0</v>
      </c>
      <c r="R71" s="117">
        <f t="shared" si="58"/>
        <v>0</v>
      </c>
      <c r="S71" s="117">
        <f t="shared" si="58"/>
        <v>0</v>
      </c>
      <c r="T71" s="117"/>
      <c r="U71" s="117"/>
      <c r="V71" s="117"/>
      <c r="W71" s="140"/>
      <c r="X71" s="131"/>
    </row>
    <row r="72" s="86" customFormat="1" ht="20.25" customHeight="1" spans="1:24">
      <c r="A72" s="136">
        <v>746</v>
      </c>
      <c r="B72" s="137" t="s">
        <v>208</v>
      </c>
      <c r="C72" s="138">
        <v>211</v>
      </c>
      <c r="D72" s="138">
        <v>1</v>
      </c>
      <c r="E72" s="138"/>
      <c r="F72" s="78" t="s">
        <v>209</v>
      </c>
      <c r="G72" s="78"/>
      <c r="H72" s="116">
        <f t="shared" si="49"/>
        <v>935</v>
      </c>
      <c r="I72" s="116">
        <f t="shared" si="50"/>
        <v>374</v>
      </c>
      <c r="J72" s="117">
        <f>SUM(J73:J74)</f>
        <v>282</v>
      </c>
      <c r="K72" s="117">
        <f t="shared" ref="K72:S72" si="59">SUM(K73:K74)</f>
        <v>92</v>
      </c>
      <c r="L72" s="117">
        <f t="shared" si="59"/>
        <v>0</v>
      </c>
      <c r="M72" s="117">
        <f t="shared" si="47"/>
        <v>561</v>
      </c>
      <c r="N72" s="117">
        <f t="shared" si="59"/>
        <v>561</v>
      </c>
      <c r="O72" s="117">
        <f t="shared" si="59"/>
        <v>0</v>
      </c>
      <c r="P72" s="117">
        <f t="shared" si="59"/>
        <v>0</v>
      </c>
      <c r="Q72" s="117">
        <f t="shared" si="59"/>
        <v>0</v>
      </c>
      <c r="R72" s="117">
        <f t="shared" si="59"/>
        <v>0</v>
      </c>
      <c r="S72" s="117">
        <f t="shared" si="59"/>
        <v>0</v>
      </c>
      <c r="T72" s="117"/>
      <c r="U72" s="117"/>
      <c r="V72" s="117"/>
      <c r="W72" s="140"/>
      <c r="X72" s="131"/>
    </row>
    <row r="73" s="86" customFormat="1" ht="20.25" customHeight="1" spans="1:24">
      <c r="A73" s="136">
        <v>746</v>
      </c>
      <c r="B73" s="137" t="s">
        <v>210</v>
      </c>
      <c r="C73" s="138">
        <v>211</v>
      </c>
      <c r="D73" s="138">
        <v>1</v>
      </c>
      <c r="E73" s="138">
        <v>1</v>
      </c>
      <c r="F73" s="78" t="s">
        <v>95</v>
      </c>
      <c r="G73" s="78"/>
      <c r="H73" s="116">
        <f t="shared" si="49"/>
        <v>374</v>
      </c>
      <c r="I73" s="116">
        <f t="shared" si="50"/>
        <v>374</v>
      </c>
      <c r="J73" s="117">
        <v>282</v>
      </c>
      <c r="K73" s="117">
        <v>92</v>
      </c>
      <c r="L73" s="117">
        <v>0</v>
      </c>
      <c r="M73" s="117">
        <f t="shared" si="47"/>
        <v>0</v>
      </c>
      <c r="N73" s="117">
        <v>0</v>
      </c>
      <c r="O73" s="117">
        <v>0</v>
      </c>
      <c r="P73" s="117">
        <v>0</v>
      </c>
      <c r="Q73" s="117">
        <v>0</v>
      </c>
      <c r="R73" s="117"/>
      <c r="S73" s="117">
        <v>0</v>
      </c>
      <c r="T73" s="117"/>
      <c r="U73" s="117"/>
      <c r="V73" s="117"/>
      <c r="W73" s="140"/>
      <c r="X73" s="131"/>
    </row>
    <row r="74" s="86" customFormat="1" ht="20.25" customHeight="1" spans="1:24">
      <c r="A74" s="136">
        <v>746</v>
      </c>
      <c r="B74" s="137" t="s">
        <v>211</v>
      </c>
      <c r="C74" s="138">
        <v>211</v>
      </c>
      <c r="D74" s="138">
        <v>1</v>
      </c>
      <c r="E74" s="138">
        <v>2</v>
      </c>
      <c r="F74" s="78" t="s">
        <v>97</v>
      </c>
      <c r="G74" s="78"/>
      <c r="H74" s="116">
        <f t="shared" si="49"/>
        <v>561</v>
      </c>
      <c r="I74" s="116">
        <f t="shared" si="50"/>
        <v>0</v>
      </c>
      <c r="J74" s="117">
        <v>0</v>
      </c>
      <c r="K74" s="117">
        <v>0</v>
      </c>
      <c r="L74" s="117">
        <v>0</v>
      </c>
      <c r="M74" s="117">
        <f t="shared" si="47"/>
        <v>561</v>
      </c>
      <c r="N74" s="117">
        <f>175+160+100+70+56</f>
        <v>561</v>
      </c>
      <c r="O74" s="117">
        <v>0</v>
      </c>
      <c r="P74" s="117">
        <v>0</v>
      </c>
      <c r="Q74" s="117">
        <v>0</v>
      </c>
      <c r="R74" s="117"/>
      <c r="S74" s="117">
        <v>0</v>
      </c>
      <c r="T74" s="117"/>
      <c r="U74" s="117"/>
      <c r="V74" s="117"/>
      <c r="W74" s="140"/>
      <c r="X74" s="131"/>
    </row>
    <row r="75" s="86" customFormat="1" ht="20.25" customHeight="1" spans="1:24">
      <c r="A75" s="136">
        <v>746</v>
      </c>
      <c r="B75" s="137" t="s">
        <v>212</v>
      </c>
      <c r="C75" s="138">
        <v>212</v>
      </c>
      <c r="D75" s="138"/>
      <c r="E75" s="138"/>
      <c r="F75" s="78" t="s">
        <v>213</v>
      </c>
      <c r="G75" s="78"/>
      <c r="H75" s="116">
        <f t="shared" si="49"/>
        <v>316380</v>
      </c>
      <c r="I75" s="116">
        <f t="shared" si="50"/>
        <v>2974</v>
      </c>
      <c r="J75" s="117">
        <f>J76+J85+J88+J91+J93+J96+J98+J100</f>
        <v>2612</v>
      </c>
      <c r="K75" s="117">
        <f>K76+K85+K88+K91+K93+K96+K98+K100</f>
        <v>362</v>
      </c>
      <c r="L75" s="117">
        <f>L76+L85+L88+L91+L93+L96+L98+L100</f>
        <v>0</v>
      </c>
      <c r="M75" s="117">
        <f t="shared" si="47"/>
        <v>313406</v>
      </c>
      <c r="N75" s="117">
        <f t="shared" ref="N75:S75" si="60">N76+N85+N88+N91+N93+N96+N98+N100</f>
        <v>12705</v>
      </c>
      <c r="O75" s="117">
        <f t="shared" si="60"/>
        <v>168700</v>
      </c>
      <c r="P75" s="117">
        <f t="shared" si="60"/>
        <v>7678</v>
      </c>
      <c r="Q75" s="117">
        <f t="shared" si="60"/>
        <v>0</v>
      </c>
      <c r="R75" s="117">
        <f t="shared" si="60"/>
        <v>4323</v>
      </c>
      <c r="S75" s="117">
        <f t="shared" si="60"/>
        <v>120000</v>
      </c>
      <c r="T75" s="117"/>
      <c r="U75" s="117"/>
      <c r="V75" s="117"/>
      <c r="W75" s="140"/>
      <c r="X75" s="131"/>
    </row>
    <row r="76" s="86" customFormat="1" ht="20.25" customHeight="1" spans="1:24">
      <c r="A76" s="136">
        <v>746</v>
      </c>
      <c r="B76" s="137" t="s">
        <v>214</v>
      </c>
      <c r="C76" s="138">
        <v>212</v>
      </c>
      <c r="D76" s="138">
        <v>1</v>
      </c>
      <c r="E76" s="138"/>
      <c r="F76" s="78" t="s">
        <v>215</v>
      </c>
      <c r="G76" s="78"/>
      <c r="H76" s="116">
        <f t="shared" si="49"/>
        <v>10253</v>
      </c>
      <c r="I76" s="116">
        <f t="shared" si="50"/>
        <v>2974</v>
      </c>
      <c r="J76" s="117">
        <f>SUM(J77:J84)</f>
        <v>2612</v>
      </c>
      <c r="K76" s="117">
        <f>SUM(K77:K84)</f>
        <v>362</v>
      </c>
      <c r="L76" s="117">
        <f>SUM(L77:L84)</f>
        <v>0</v>
      </c>
      <c r="M76" s="117">
        <f t="shared" si="47"/>
        <v>7279</v>
      </c>
      <c r="N76" s="117">
        <f t="shared" ref="N76:S76" si="61">SUM(N77:N84)</f>
        <v>826</v>
      </c>
      <c r="O76" s="117">
        <f t="shared" si="61"/>
        <v>0</v>
      </c>
      <c r="P76" s="117">
        <f t="shared" si="61"/>
        <v>2130</v>
      </c>
      <c r="Q76" s="117">
        <f t="shared" si="61"/>
        <v>0</v>
      </c>
      <c r="R76" s="117">
        <f t="shared" si="61"/>
        <v>4323</v>
      </c>
      <c r="S76" s="117">
        <f t="shared" si="61"/>
        <v>0</v>
      </c>
      <c r="T76" s="117"/>
      <c r="U76" s="117"/>
      <c r="V76" s="117"/>
      <c r="W76" s="140"/>
      <c r="X76" s="131"/>
    </row>
    <row r="77" s="86" customFormat="1" ht="20.25" customHeight="1" spans="1:24">
      <c r="A77" s="136">
        <v>746</v>
      </c>
      <c r="B77" s="137" t="s">
        <v>216</v>
      </c>
      <c r="C77" s="138">
        <v>212</v>
      </c>
      <c r="D77" s="138">
        <v>1</v>
      </c>
      <c r="E77" s="138">
        <v>1</v>
      </c>
      <c r="F77" s="78" t="s">
        <v>95</v>
      </c>
      <c r="G77" s="78"/>
      <c r="H77" s="116">
        <f t="shared" si="49"/>
        <v>900</v>
      </c>
      <c r="I77" s="116">
        <f t="shared" si="50"/>
        <v>900</v>
      </c>
      <c r="J77" s="117">
        <v>812</v>
      </c>
      <c r="K77" s="117">
        <v>88</v>
      </c>
      <c r="L77" s="117">
        <v>0</v>
      </c>
      <c r="M77" s="117">
        <f t="shared" si="47"/>
        <v>0</v>
      </c>
      <c r="N77" s="117">
        <v>0</v>
      </c>
      <c r="O77" s="117">
        <v>0</v>
      </c>
      <c r="P77" s="117">
        <v>0</v>
      </c>
      <c r="Q77" s="117">
        <v>0</v>
      </c>
      <c r="R77" s="117"/>
      <c r="S77" s="117">
        <v>0</v>
      </c>
      <c r="T77" s="117"/>
      <c r="U77" s="117"/>
      <c r="V77" s="117"/>
      <c r="W77" s="140"/>
      <c r="X77" s="131"/>
    </row>
    <row r="78" s="86" customFormat="1" ht="20.25" customHeight="1" spans="1:24">
      <c r="A78" s="136">
        <v>746</v>
      </c>
      <c r="B78" s="137" t="s">
        <v>216</v>
      </c>
      <c r="C78" s="138">
        <v>212</v>
      </c>
      <c r="D78" s="138">
        <v>1</v>
      </c>
      <c r="E78" s="138">
        <v>1</v>
      </c>
      <c r="F78" s="78" t="s">
        <v>95</v>
      </c>
      <c r="G78" s="78"/>
      <c r="H78" s="116">
        <f t="shared" ref="H78:H81" si="62">I78+M78</f>
        <v>1008</v>
      </c>
      <c r="I78" s="116">
        <f t="shared" ref="I78:I81" si="63">SUM(J78:L78)</f>
        <v>1008</v>
      </c>
      <c r="J78" s="117">
        <v>850</v>
      </c>
      <c r="K78" s="117">
        <v>158</v>
      </c>
      <c r="L78" s="117">
        <v>0</v>
      </c>
      <c r="M78" s="117">
        <f t="shared" ref="M78:M81" si="64">SUM(N78:S78)</f>
        <v>0</v>
      </c>
      <c r="N78" s="117">
        <v>0</v>
      </c>
      <c r="O78" s="117">
        <v>0</v>
      </c>
      <c r="P78" s="117">
        <v>0</v>
      </c>
      <c r="Q78" s="117">
        <v>0</v>
      </c>
      <c r="R78" s="117"/>
      <c r="S78" s="117">
        <v>0</v>
      </c>
      <c r="T78" s="117"/>
      <c r="U78" s="117"/>
      <c r="V78" s="117"/>
      <c r="W78" s="140"/>
      <c r="X78" s="131"/>
    </row>
    <row r="79" s="86" customFormat="1" ht="20.25" customHeight="1" spans="1:24">
      <c r="A79" s="136">
        <v>746</v>
      </c>
      <c r="B79" s="137" t="s">
        <v>216</v>
      </c>
      <c r="C79" s="138">
        <v>212</v>
      </c>
      <c r="D79" s="138">
        <v>1</v>
      </c>
      <c r="E79" s="138">
        <v>1</v>
      </c>
      <c r="F79" s="78" t="s">
        <v>95</v>
      </c>
      <c r="G79" s="78"/>
      <c r="H79" s="116">
        <f t="shared" si="62"/>
        <v>1066</v>
      </c>
      <c r="I79" s="116">
        <f t="shared" si="63"/>
        <v>1066</v>
      </c>
      <c r="J79" s="117">
        <v>950</v>
      </c>
      <c r="K79" s="117">
        <v>116</v>
      </c>
      <c r="L79" s="117">
        <v>0</v>
      </c>
      <c r="M79" s="117">
        <f t="shared" si="64"/>
        <v>0</v>
      </c>
      <c r="N79" s="117">
        <v>0</v>
      </c>
      <c r="O79" s="117">
        <v>0</v>
      </c>
      <c r="P79" s="117">
        <v>0</v>
      </c>
      <c r="Q79" s="117">
        <v>0</v>
      </c>
      <c r="R79" s="117"/>
      <c r="S79" s="117">
        <v>0</v>
      </c>
      <c r="T79" s="117"/>
      <c r="U79" s="117"/>
      <c r="V79" s="117"/>
      <c r="W79" s="140"/>
      <c r="X79" s="131"/>
    </row>
    <row r="80" s="86" customFormat="1" ht="20.25" customHeight="1" spans="1:24">
      <c r="A80" s="136">
        <v>746</v>
      </c>
      <c r="B80" s="137" t="s">
        <v>217</v>
      </c>
      <c r="C80" s="138">
        <v>212</v>
      </c>
      <c r="D80" s="138">
        <v>1</v>
      </c>
      <c r="E80" s="138">
        <v>2</v>
      </c>
      <c r="F80" s="78" t="s">
        <v>97</v>
      </c>
      <c r="G80" s="78"/>
      <c r="H80" s="116">
        <f t="shared" si="62"/>
        <v>4323</v>
      </c>
      <c r="I80" s="116">
        <f t="shared" si="63"/>
        <v>0</v>
      </c>
      <c r="J80" s="117">
        <v>0</v>
      </c>
      <c r="K80" s="117">
        <v>0</v>
      </c>
      <c r="L80" s="117">
        <v>0</v>
      </c>
      <c r="M80" s="117">
        <f t="shared" si="64"/>
        <v>4323</v>
      </c>
      <c r="N80" s="117">
        <v>0</v>
      </c>
      <c r="O80" s="117">
        <v>0</v>
      </c>
      <c r="P80" s="117">
        <v>0</v>
      </c>
      <c r="Q80" s="117">
        <v>0</v>
      </c>
      <c r="R80" s="117">
        <v>4323</v>
      </c>
      <c r="S80" s="117">
        <v>0</v>
      </c>
      <c r="T80" s="117"/>
      <c r="U80" s="117"/>
      <c r="V80" s="117"/>
      <c r="W80" s="140"/>
      <c r="X80" s="131"/>
    </row>
    <row r="81" s="86" customFormat="1" ht="20.25" customHeight="1" spans="1:24">
      <c r="A81" s="136">
        <v>746</v>
      </c>
      <c r="B81" s="137" t="s">
        <v>218</v>
      </c>
      <c r="C81" s="138">
        <v>212</v>
      </c>
      <c r="D81" s="138">
        <v>1</v>
      </c>
      <c r="E81" s="138">
        <v>3</v>
      </c>
      <c r="F81" s="78" t="s">
        <v>99</v>
      </c>
      <c r="G81" s="78"/>
      <c r="H81" s="116">
        <f t="shared" si="62"/>
        <v>80</v>
      </c>
      <c r="I81" s="116">
        <f t="shared" si="63"/>
        <v>0</v>
      </c>
      <c r="J81" s="117">
        <v>0</v>
      </c>
      <c r="K81" s="117">
        <v>0</v>
      </c>
      <c r="L81" s="117">
        <v>0</v>
      </c>
      <c r="M81" s="117">
        <f t="shared" si="64"/>
        <v>80</v>
      </c>
      <c r="N81" s="117">
        <v>80</v>
      </c>
      <c r="O81" s="117">
        <v>0</v>
      </c>
      <c r="P81" s="117">
        <v>0</v>
      </c>
      <c r="Q81" s="117">
        <v>0</v>
      </c>
      <c r="R81" s="117"/>
      <c r="S81" s="117">
        <v>0</v>
      </c>
      <c r="T81" s="117"/>
      <c r="U81" s="117"/>
      <c r="V81" s="117"/>
      <c r="W81" s="140"/>
      <c r="X81" s="131"/>
    </row>
    <row r="82" s="86" customFormat="1" ht="20.25" customHeight="1" spans="1:24">
      <c r="A82" s="136">
        <v>746</v>
      </c>
      <c r="B82" s="137" t="s">
        <v>219</v>
      </c>
      <c r="C82" s="138">
        <v>212</v>
      </c>
      <c r="D82" s="138">
        <v>1</v>
      </c>
      <c r="E82" s="138">
        <v>4</v>
      </c>
      <c r="F82" s="78" t="s">
        <v>220</v>
      </c>
      <c r="G82" s="78"/>
      <c r="H82" s="116">
        <f t="shared" ref="H82:H92" si="65">I82+M82</f>
        <v>2340</v>
      </c>
      <c r="I82" s="116">
        <f t="shared" ref="I82:I92" si="66">SUM(J82:L82)</f>
        <v>0</v>
      </c>
      <c r="J82" s="117">
        <v>0</v>
      </c>
      <c r="K82" s="117">
        <v>0</v>
      </c>
      <c r="L82" s="117">
        <v>0</v>
      </c>
      <c r="M82" s="117">
        <f t="shared" ref="M82:M97" si="67">SUM(N82:S82)</f>
        <v>2340</v>
      </c>
      <c r="N82" s="117">
        <f>130+340+100</f>
        <v>570</v>
      </c>
      <c r="O82" s="117">
        <v>0</v>
      </c>
      <c r="P82" s="117">
        <f>150+1620</f>
        <v>1770</v>
      </c>
      <c r="Q82" s="117">
        <v>0</v>
      </c>
      <c r="R82" s="117"/>
      <c r="S82" s="117">
        <v>0</v>
      </c>
      <c r="T82" s="117"/>
      <c r="U82" s="117"/>
      <c r="V82" s="117"/>
      <c r="W82" s="140"/>
      <c r="X82" s="131"/>
    </row>
    <row r="83" s="86" customFormat="1" ht="20.25" customHeight="1" spans="1:24">
      <c r="A83" s="136">
        <v>746</v>
      </c>
      <c r="B83" s="137" t="s">
        <v>221</v>
      </c>
      <c r="C83" s="138">
        <v>212</v>
      </c>
      <c r="D83" s="138">
        <v>1</v>
      </c>
      <c r="E83" s="138" t="s">
        <v>222</v>
      </c>
      <c r="F83" s="78" t="s">
        <v>223</v>
      </c>
      <c r="G83" s="78"/>
      <c r="H83" s="116">
        <f t="shared" si="65"/>
        <v>176</v>
      </c>
      <c r="I83" s="116">
        <f t="shared" si="66"/>
        <v>0</v>
      </c>
      <c r="J83" s="117">
        <v>0</v>
      </c>
      <c r="K83" s="117">
        <v>0</v>
      </c>
      <c r="L83" s="117">
        <v>0</v>
      </c>
      <c r="M83" s="117">
        <f t="shared" si="67"/>
        <v>176</v>
      </c>
      <c r="N83" s="117">
        <v>176</v>
      </c>
      <c r="O83" s="117">
        <v>0</v>
      </c>
      <c r="P83" s="117">
        <v>0</v>
      </c>
      <c r="Q83" s="117">
        <v>0</v>
      </c>
      <c r="R83" s="117"/>
      <c r="S83" s="117">
        <v>0</v>
      </c>
      <c r="T83" s="117"/>
      <c r="U83" s="117"/>
      <c r="V83" s="117"/>
      <c r="W83" s="140"/>
      <c r="X83" s="131"/>
    </row>
    <row r="84" s="86" customFormat="1" ht="20.25" customHeight="1" spans="1:24">
      <c r="A84" s="136">
        <v>746</v>
      </c>
      <c r="B84" s="137" t="s">
        <v>224</v>
      </c>
      <c r="C84" s="138">
        <v>212</v>
      </c>
      <c r="D84" s="138">
        <v>1</v>
      </c>
      <c r="E84" s="138" t="s">
        <v>225</v>
      </c>
      <c r="F84" s="78" t="s">
        <v>226</v>
      </c>
      <c r="G84" s="78"/>
      <c r="H84" s="116">
        <f t="shared" si="65"/>
        <v>360</v>
      </c>
      <c r="I84" s="116">
        <f t="shared" si="66"/>
        <v>0</v>
      </c>
      <c r="J84" s="117">
        <v>0</v>
      </c>
      <c r="K84" s="117">
        <v>0</v>
      </c>
      <c r="L84" s="117">
        <v>0</v>
      </c>
      <c r="M84" s="117">
        <f t="shared" si="67"/>
        <v>360</v>
      </c>
      <c r="N84" s="117">
        <v>0</v>
      </c>
      <c r="O84" s="117">
        <v>0</v>
      </c>
      <c r="P84" s="117">
        <v>360</v>
      </c>
      <c r="Q84" s="117">
        <v>0</v>
      </c>
      <c r="R84" s="117"/>
      <c r="S84" s="117">
        <v>0</v>
      </c>
      <c r="T84" s="117"/>
      <c r="U84" s="117"/>
      <c r="V84" s="117"/>
      <c r="W84" s="140"/>
      <c r="X84" s="131"/>
    </row>
    <row r="85" s="86" customFormat="1" ht="20.25" customHeight="1" spans="1:24">
      <c r="A85" s="136">
        <v>746</v>
      </c>
      <c r="B85" s="137" t="s">
        <v>227</v>
      </c>
      <c r="C85" s="138">
        <v>212</v>
      </c>
      <c r="D85" s="138">
        <v>2</v>
      </c>
      <c r="E85" s="138"/>
      <c r="F85" s="78" t="s">
        <v>228</v>
      </c>
      <c r="G85" s="78"/>
      <c r="H85" s="116">
        <f t="shared" si="65"/>
        <v>1549</v>
      </c>
      <c r="I85" s="116">
        <f t="shared" si="66"/>
        <v>0</v>
      </c>
      <c r="J85" s="117">
        <f>SUM(J86:J87)</f>
        <v>0</v>
      </c>
      <c r="K85" s="117">
        <f t="shared" ref="K85:T85" si="68">SUM(K86:K87)</f>
        <v>0</v>
      </c>
      <c r="L85" s="117">
        <f t="shared" si="68"/>
        <v>0</v>
      </c>
      <c r="M85" s="117">
        <f t="shared" si="67"/>
        <v>1549</v>
      </c>
      <c r="N85" s="117">
        <f t="shared" si="68"/>
        <v>1549</v>
      </c>
      <c r="O85" s="117">
        <f t="shared" si="68"/>
        <v>0</v>
      </c>
      <c r="P85" s="117">
        <f t="shared" si="68"/>
        <v>0</v>
      </c>
      <c r="Q85" s="117">
        <f t="shared" si="68"/>
        <v>0</v>
      </c>
      <c r="R85" s="117">
        <f t="shared" si="68"/>
        <v>0</v>
      </c>
      <c r="S85" s="117">
        <f t="shared" si="68"/>
        <v>0</v>
      </c>
      <c r="T85" s="117">
        <f t="shared" si="68"/>
        <v>0</v>
      </c>
      <c r="U85" s="117"/>
      <c r="V85" s="117"/>
      <c r="W85" s="140"/>
      <c r="X85" s="131"/>
    </row>
    <row r="86" s="86" customFormat="1" ht="20.25" customHeight="1" spans="1:24">
      <c r="A86" s="136">
        <v>746</v>
      </c>
      <c r="B86" s="137" t="s">
        <v>229</v>
      </c>
      <c r="C86" s="138">
        <v>212</v>
      </c>
      <c r="D86" s="138">
        <v>2</v>
      </c>
      <c r="E86" s="138">
        <v>1</v>
      </c>
      <c r="F86" s="78" t="s">
        <v>230</v>
      </c>
      <c r="G86" s="78"/>
      <c r="H86" s="116">
        <f t="shared" si="65"/>
        <v>869</v>
      </c>
      <c r="I86" s="116">
        <f t="shared" si="66"/>
        <v>0</v>
      </c>
      <c r="J86" s="117">
        <v>0</v>
      </c>
      <c r="K86" s="117">
        <v>0</v>
      </c>
      <c r="L86" s="117">
        <v>0</v>
      </c>
      <c r="M86" s="117">
        <f t="shared" si="67"/>
        <v>869</v>
      </c>
      <c r="N86" s="117">
        <f>83+686+100</f>
        <v>869</v>
      </c>
      <c r="O86" s="117">
        <v>0</v>
      </c>
      <c r="P86" s="117">
        <v>0</v>
      </c>
      <c r="Q86" s="117">
        <v>0</v>
      </c>
      <c r="R86" s="117"/>
      <c r="S86" s="117">
        <v>0</v>
      </c>
      <c r="T86" s="117"/>
      <c r="U86" s="117"/>
      <c r="V86" s="117"/>
      <c r="W86" s="140"/>
      <c r="X86" s="131"/>
    </row>
    <row r="87" s="86" customFormat="1" ht="20.25" customHeight="1" spans="1:24">
      <c r="A87" s="136">
        <v>746</v>
      </c>
      <c r="B87" s="137" t="s">
        <v>229</v>
      </c>
      <c r="C87" s="138">
        <v>212</v>
      </c>
      <c r="D87" s="138">
        <v>2</v>
      </c>
      <c r="E87" s="138">
        <v>1</v>
      </c>
      <c r="F87" s="78" t="s">
        <v>230</v>
      </c>
      <c r="G87" s="78"/>
      <c r="H87" s="116">
        <f t="shared" si="65"/>
        <v>680</v>
      </c>
      <c r="I87" s="116">
        <f t="shared" si="66"/>
        <v>0</v>
      </c>
      <c r="J87" s="117">
        <v>0</v>
      </c>
      <c r="K87" s="117">
        <v>0</v>
      </c>
      <c r="L87" s="117">
        <v>0</v>
      </c>
      <c r="M87" s="117">
        <f t="shared" si="67"/>
        <v>680</v>
      </c>
      <c r="N87" s="117">
        <v>680</v>
      </c>
      <c r="O87" s="117">
        <v>0</v>
      </c>
      <c r="P87" s="117">
        <v>0</v>
      </c>
      <c r="Q87" s="117">
        <v>0</v>
      </c>
      <c r="R87" s="117"/>
      <c r="S87" s="117">
        <v>0</v>
      </c>
      <c r="T87" s="117"/>
      <c r="U87" s="117"/>
      <c r="V87" s="117"/>
      <c r="W87" s="140"/>
      <c r="X87" s="131"/>
    </row>
    <row r="88" s="86" customFormat="1" ht="20.25" customHeight="1" spans="1:24">
      <c r="A88" s="136">
        <v>746</v>
      </c>
      <c r="B88" s="137" t="s">
        <v>231</v>
      </c>
      <c r="C88" s="138">
        <v>212</v>
      </c>
      <c r="D88" s="138">
        <v>3</v>
      </c>
      <c r="E88" s="138"/>
      <c r="F88" s="78" t="s">
        <v>232</v>
      </c>
      <c r="G88" s="78"/>
      <c r="H88" s="116">
        <f t="shared" si="65"/>
        <v>152530</v>
      </c>
      <c r="I88" s="116">
        <f t="shared" si="66"/>
        <v>0</v>
      </c>
      <c r="J88" s="117">
        <f>SUM(J89:J90)</f>
        <v>0</v>
      </c>
      <c r="K88" s="117">
        <f>SUM(K89:K90)</f>
        <v>0</v>
      </c>
      <c r="L88" s="117">
        <f>SUM(L89:L90)</f>
        <v>0</v>
      </c>
      <c r="M88" s="117">
        <f t="shared" si="67"/>
        <v>152530</v>
      </c>
      <c r="N88" s="117">
        <f t="shared" ref="N88:T88" si="69">SUM(N89:N90)</f>
        <v>30</v>
      </c>
      <c r="O88" s="117">
        <f t="shared" si="69"/>
        <v>32500</v>
      </c>
      <c r="P88" s="117">
        <f t="shared" si="69"/>
        <v>0</v>
      </c>
      <c r="Q88" s="117">
        <f t="shared" si="69"/>
        <v>0</v>
      </c>
      <c r="R88" s="117">
        <f t="shared" si="69"/>
        <v>0</v>
      </c>
      <c r="S88" s="117">
        <f t="shared" si="69"/>
        <v>120000</v>
      </c>
      <c r="T88" s="117">
        <f t="shared" si="69"/>
        <v>0</v>
      </c>
      <c r="U88" s="117"/>
      <c r="V88" s="117"/>
      <c r="W88" s="140"/>
      <c r="X88" s="131"/>
    </row>
    <row r="89" s="86" customFormat="1" ht="20.25" customHeight="1" spans="1:24">
      <c r="A89" s="136">
        <v>746</v>
      </c>
      <c r="B89" s="137" t="s">
        <v>233</v>
      </c>
      <c r="C89" s="138">
        <v>212</v>
      </c>
      <c r="D89" s="138">
        <v>3</v>
      </c>
      <c r="E89" s="138">
        <v>3</v>
      </c>
      <c r="F89" s="78" t="s">
        <v>234</v>
      </c>
      <c r="G89" s="78"/>
      <c r="H89" s="116">
        <f t="shared" si="65"/>
        <v>30</v>
      </c>
      <c r="I89" s="116">
        <f t="shared" si="66"/>
        <v>0</v>
      </c>
      <c r="J89" s="117">
        <v>0</v>
      </c>
      <c r="K89" s="117">
        <v>0</v>
      </c>
      <c r="L89" s="117">
        <v>0</v>
      </c>
      <c r="M89" s="117">
        <f t="shared" si="67"/>
        <v>30</v>
      </c>
      <c r="N89" s="117">
        <f>10+20</f>
        <v>30</v>
      </c>
      <c r="O89" s="117">
        <v>0</v>
      </c>
      <c r="P89" s="117">
        <v>0</v>
      </c>
      <c r="Q89" s="117">
        <v>0</v>
      </c>
      <c r="R89" s="117"/>
      <c r="S89" s="117"/>
      <c r="T89" s="117"/>
      <c r="U89" s="117"/>
      <c r="V89" s="117"/>
      <c r="W89" s="140"/>
      <c r="X89" s="131"/>
    </row>
    <row r="90" s="86" customFormat="1" ht="20.25" customHeight="1" spans="1:24">
      <c r="A90" s="136">
        <v>746</v>
      </c>
      <c r="B90" s="137" t="s">
        <v>233</v>
      </c>
      <c r="C90" s="138">
        <v>212</v>
      </c>
      <c r="D90" s="138">
        <v>3</v>
      </c>
      <c r="E90" s="138">
        <v>3</v>
      </c>
      <c r="F90" s="78" t="s">
        <v>234</v>
      </c>
      <c r="G90" s="78"/>
      <c r="H90" s="116">
        <f t="shared" si="65"/>
        <v>152500</v>
      </c>
      <c r="I90" s="116">
        <f t="shared" si="66"/>
        <v>0</v>
      </c>
      <c r="J90" s="117">
        <v>0</v>
      </c>
      <c r="K90" s="117">
        <v>0</v>
      </c>
      <c r="L90" s="117">
        <v>0</v>
      </c>
      <c r="M90" s="117">
        <f t="shared" si="67"/>
        <v>152500</v>
      </c>
      <c r="N90" s="117">
        <v>0</v>
      </c>
      <c r="O90" s="117">
        <v>32500</v>
      </c>
      <c r="P90" s="117">
        <v>0</v>
      </c>
      <c r="Q90" s="117">
        <v>0</v>
      </c>
      <c r="R90" s="117"/>
      <c r="S90" s="117">
        <v>120000</v>
      </c>
      <c r="T90" s="117"/>
      <c r="U90" s="117"/>
      <c r="V90" s="117"/>
      <c r="W90" s="140"/>
      <c r="X90" s="131"/>
    </row>
    <row r="91" s="86" customFormat="1" ht="20.25" customHeight="1" spans="1:24">
      <c r="A91" s="136">
        <v>746</v>
      </c>
      <c r="B91" s="137" t="s">
        <v>235</v>
      </c>
      <c r="C91" s="138">
        <v>212</v>
      </c>
      <c r="D91" s="138">
        <v>5</v>
      </c>
      <c r="E91" s="138"/>
      <c r="F91" s="78" t="s">
        <v>236</v>
      </c>
      <c r="G91" s="78"/>
      <c r="H91" s="116">
        <f t="shared" si="65"/>
        <v>3048</v>
      </c>
      <c r="I91" s="116">
        <f t="shared" si="66"/>
        <v>0</v>
      </c>
      <c r="J91" s="117">
        <f>SUM(J92)</f>
        <v>0</v>
      </c>
      <c r="K91" s="117">
        <f t="shared" ref="K91:T91" si="70">SUM(K92)</f>
        <v>0</v>
      </c>
      <c r="L91" s="117">
        <f t="shared" si="70"/>
        <v>0</v>
      </c>
      <c r="M91" s="117">
        <f t="shared" si="67"/>
        <v>3048</v>
      </c>
      <c r="N91" s="117">
        <f t="shared" si="70"/>
        <v>0</v>
      </c>
      <c r="O91" s="117">
        <f t="shared" si="70"/>
        <v>0</v>
      </c>
      <c r="P91" s="117">
        <f t="shared" si="70"/>
        <v>3048</v>
      </c>
      <c r="Q91" s="117">
        <f t="shared" si="70"/>
        <v>0</v>
      </c>
      <c r="R91" s="117">
        <f t="shared" si="70"/>
        <v>0</v>
      </c>
      <c r="S91" s="117">
        <f t="shared" si="70"/>
        <v>0</v>
      </c>
      <c r="T91" s="117">
        <f t="shared" si="70"/>
        <v>0</v>
      </c>
      <c r="U91" s="117"/>
      <c r="V91" s="117"/>
      <c r="W91" s="140"/>
      <c r="X91" s="131"/>
    </row>
    <row r="92" s="86" customFormat="1" ht="20.25" customHeight="1" spans="1:24">
      <c r="A92" s="136">
        <v>746</v>
      </c>
      <c r="B92" s="137" t="s">
        <v>237</v>
      </c>
      <c r="C92" s="138">
        <v>212</v>
      </c>
      <c r="D92" s="138">
        <v>5</v>
      </c>
      <c r="E92" s="138">
        <v>1</v>
      </c>
      <c r="F92" s="78" t="s">
        <v>238</v>
      </c>
      <c r="G92" s="78"/>
      <c r="H92" s="116">
        <f t="shared" si="65"/>
        <v>3048</v>
      </c>
      <c r="I92" s="116">
        <f t="shared" si="66"/>
        <v>0</v>
      </c>
      <c r="J92" s="117">
        <v>0</v>
      </c>
      <c r="K92" s="117">
        <v>0</v>
      </c>
      <c r="L92" s="117">
        <v>0</v>
      </c>
      <c r="M92" s="117">
        <f t="shared" si="67"/>
        <v>3048</v>
      </c>
      <c r="N92" s="117">
        <v>0</v>
      </c>
      <c r="O92" s="117">
        <v>0</v>
      </c>
      <c r="P92" s="117">
        <v>3048</v>
      </c>
      <c r="Q92" s="117">
        <v>0</v>
      </c>
      <c r="R92" s="117">
        <v>0</v>
      </c>
      <c r="S92" s="117">
        <v>0</v>
      </c>
      <c r="T92" s="117"/>
      <c r="U92" s="117"/>
      <c r="V92" s="117"/>
      <c r="W92" s="140"/>
      <c r="X92" s="131"/>
    </row>
    <row r="93" s="86" customFormat="1" ht="30" customHeight="1" spans="1:24">
      <c r="A93" s="136">
        <v>746</v>
      </c>
      <c r="B93" s="137" t="s">
        <v>239</v>
      </c>
      <c r="C93" s="138">
        <v>212</v>
      </c>
      <c r="D93" s="138">
        <v>8</v>
      </c>
      <c r="E93" s="138"/>
      <c r="F93" s="78" t="s">
        <v>240</v>
      </c>
      <c r="G93" s="78"/>
      <c r="H93" s="116">
        <f t="shared" ref="H93:H99" si="71">I93+M93</f>
        <v>135000</v>
      </c>
      <c r="I93" s="116">
        <f t="shared" ref="I93:I99" si="72">SUM(J93:L93)</f>
        <v>0</v>
      </c>
      <c r="J93" s="117">
        <f>SUM(J94)</f>
        <v>0</v>
      </c>
      <c r="K93" s="117">
        <f t="shared" ref="K93:S93" si="73">SUM(K94)</f>
        <v>0</v>
      </c>
      <c r="L93" s="117">
        <f t="shared" si="73"/>
        <v>0</v>
      </c>
      <c r="M93" s="117">
        <f t="shared" si="67"/>
        <v>135000</v>
      </c>
      <c r="N93" s="117">
        <f t="shared" si="73"/>
        <v>0</v>
      </c>
      <c r="O93" s="117">
        <f>SUM(O94:O95)</f>
        <v>135000</v>
      </c>
      <c r="P93" s="117">
        <f t="shared" si="73"/>
        <v>0</v>
      </c>
      <c r="Q93" s="117">
        <f t="shared" si="73"/>
        <v>0</v>
      </c>
      <c r="R93" s="117">
        <f t="shared" si="73"/>
        <v>0</v>
      </c>
      <c r="S93" s="117">
        <f t="shared" si="73"/>
        <v>0</v>
      </c>
      <c r="T93" s="117"/>
      <c r="U93" s="117"/>
      <c r="V93" s="117"/>
      <c r="W93" s="140"/>
      <c r="X93" s="131"/>
    </row>
    <row r="94" s="86" customFormat="1" ht="20.25" customHeight="1" spans="1:24">
      <c r="A94" s="136">
        <v>746</v>
      </c>
      <c r="B94" s="137" t="s">
        <v>241</v>
      </c>
      <c r="C94" s="138">
        <v>212</v>
      </c>
      <c r="D94" s="138">
        <v>8</v>
      </c>
      <c r="E94" s="138">
        <v>1</v>
      </c>
      <c r="F94" s="78" t="s">
        <v>242</v>
      </c>
      <c r="G94" s="78"/>
      <c r="H94" s="116">
        <f t="shared" si="71"/>
        <v>95000</v>
      </c>
      <c r="I94" s="116">
        <f t="shared" si="72"/>
        <v>0</v>
      </c>
      <c r="J94" s="117">
        <v>0</v>
      </c>
      <c r="K94" s="117">
        <v>0</v>
      </c>
      <c r="L94" s="117">
        <v>0</v>
      </c>
      <c r="M94" s="117">
        <f t="shared" si="67"/>
        <v>95000</v>
      </c>
      <c r="N94" s="117">
        <v>0</v>
      </c>
      <c r="O94" s="116">
        <v>95000</v>
      </c>
      <c r="P94" s="117">
        <v>0</v>
      </c>
      <c r="Q94" s="117">
        <v>0</v>
      </c>
      <c r="R94" s="117">
        <v>0</v>
      </c>
      <c r="S94" s="117">
        <v>0</v>
      </c>
      <c r="T94" s="117"/>
      <c r="U94" s="117"/>
      <c r="V94" s="117"/>
      <c r="W94" s="140"/>
      <c r="X94" s="131"/>
    </row>
    <row r="95" s="86" customFormat="1" ht="29" customHeight="1" spans="1:24">
      <c r="A95" s="136">
        <v>746</v>
      </c>
      <c r="B95" s="137" t="s">
        <v>243</v>
      </c>
      <c r="C95" s="138">
        <v>212</v>
      </c>
      <c r="D95" s="138">
        <v>8</v>
      </c>
      <c r="E95" s="138" t="s">
        <v>164</v>
      </c>
      <c r="F95" s="78" t="s">
        <v>244</v>
      </c>
      <c r="G95" s="78"/>
      <c r="H95" s="116">
        <f t="shared" si="71"/>
        <v>40000</v>
      </c>
      <c r="I95" s="116">
        <f t="shared" si="72"/>
        <v>0</v>
      </c>
      <c r="J95" s="117">
        <v>0</v>
      </c>
      <c r="K95" s="117">
        <v>0</v>
      </c>
      <c r="L95" s="117">
        <v>0</v>
      </c>
      <c r="M95" s="117">
        <f t="shared" si="67"/>
        <v>40000</v>
      </c>
      <c r="N95" s="117">
        <v>0</v>
      </c>
      <c r="O95" s="117">
        <v>40000</v>
      </c>
      <c r="P95" s="117">
        <v>0</v>
      </c>
      <c r="Q95" s="117">
        <v>0</v>
      </c>
      <c r="R95" s="117">
        <v>0</v>
      </c>
      <c r="S95" s="117">
        <v>0</v>
      </c>
      <c r="T95" s="117"/>
      <c r="U95" s="117"/>
      <c r="V95" s="117"/>
      <c r="W95" s="140"/>
      <c r="X95" s="131"/>
    </row>
    <row r="96" s="86" customFormat="1" ht="23" customHeight="1" spans="1:24">
      <c r="A96" s="136">
        <v>746</v>
      </c>
      <c r="B96" s="137" t="s">
        <v>245</v>
      </c>
      <c r="C96" s="138">
        <v>212</v>
      </c>
      <c r="D96" s="138">
        <v>13</v>
      </c>
      <c r="E96" s="138"/>
      <c r="F96" s="78" t="s">
        <v>246</v>
      </c>
      <c r="G96" s="78"/>
      <c r="H96" s="116">
        <f t="shared" si="71"/>
        <v>1200</v>
      </c>
      <c r="I96" s="116">
        <f t="shared" si="72"/>
        <v>0</v>
      </c>
      <c r="J96" s="117">
        <f>SUM(J97)</f>
        <v>0</v>
      </c>
      <c r="K96" s="117">
        <f t="shared" ref="K96:S96" si="74">SUM(K97)</f>
        <v>0</v>
      </c>
      <c r="L96" s="117">
        <f t="shared" si="74"/>
        <v>0</v>
      </c>
      <c r="M96" s="117">
        <f t="shared" si="67"/>
        <v>1200</v>
      </c>
      <c r="N96" s="117">
        <f t="shared" si="74"/>
        <v>0</v>
      </c>
      <c r="O96" s="117">
        <f t="shared" si="74"/>
        <v>1200</v>
      </c>
      <c r="P96" s="117">
        <f t="shared" si="74"/>
        <v>0</v>
      </c>
      <c r="Q96" s="117">
        <f t="shared" si="74"/>
        <v>0</v>
      </c>
      <c r="R96" s="117">
        <f t="shared" si="74"/>
        <v>0</v>
      </c>
      <c r="S96" s="117">
        <f t="shared" si="74"/>
        <v>0</v>
      </c>
      <c r="T96" s="117"/>
      <c r="U96" s="117"/>
      <c r="V96" s="117"/>
      <c r="W96" s="140"/>
      <c r="X96" s="131"/>
    </row>
    <row r="97" s="86" customFormat="1" ht="26" customHeight="1" spans="1:24">
      <c r="A97" s="136">
        <v>746</v>
      </c>
      <c r="B97" s="137" t="s">
        <v>247</v>
      </c>
      <c r="C97" s="138">
        <v>212</v>
      </c>
      <c r="D97" s="138">
        <v>13</v>
      </c>
      <c r="E97" s="138">
        <v>99</v>
      </c>
      <c r="F97" s="78" t="s">
        <v>248</v>
      </c>
      <c r="G97" s="78"/>
      <c r="H97" s="116">
        <f t="shared" si="71"/>
        <v>1200</v>
      </c>
      <c r="I97" s="116">
        <f t="shared" si="72"/>
        <v>0</v>
      </c>
      <c r="J97" s="117">
        <v>0</v>
      </c>
      <c r="K97" s="117">
        <v>0</v>
      </c>
      <c r="L97" s="117">
        <v>0</v>
      </c>
      <c r="M97" s="117">
        <f t="shared" si="67"/>
        <v>1200</v>
      </c>
      <c r="N97" s="117">
        <v>0</v>
      </c>
      <c r="O97" s="117">
        <v>1200</v>
      </c>
      <c r="P97" s="117">
        <v>0</v>
      </c>
      <c r="Q97" s="117">
        <v>0</v>
      </c>
      <c r="R97" s="117">
        <v>0</v>
      </c>
      <c r="S97" s="117">
        <v>0</v>
      </c>
      <c r="T97" s="117"/>
      <c r="U97" s="117"/>
      <c r="V97" s="117"/>
      <c r="W97" s="140"/>
      <c r="X97" s="131"/>
    </row>
    <row r="98" s="86" customFormat="1" ht="28" customHeight="1" spans="1:24">
      <c r="A98" s="136">
        <v>746</v>
      </c>
      <c r="B98" s="137" t="s">
        <v>249</v>
      </c>
      <c r="C98" s="138">
        <v>212</v>
      </c>
      <c r="D98" s="138">
        <v>14</v>
      </c>
      <c r="E98" s="138"/>
      <c r="F98" s="78" t="s">
        <v>250</v>
      </c>
      <c r="G98" s="78"/>
      <c r="H98" s="116">
        <f t="shared" si="71"/>
        <v>10300</v>
      </c>
      <c r="I98" s="116">
        <f t="shared" si="72"/>
        <v>0</v>
      </c>
      <c r="J98" s="117">
        <f>SUM(J99)</f>
        <v>0</v>
      </c>
      <c r="K98" s="117">
        <f>SUM(K99)</f>
        <v>0</v>
      </c>
      <c r="L98" s="117">
        <f t="shared" ref="K98:S98" si="75">SUM(L99)</f>
        <v>0</v>
      </c>
      <c r="M98" s="117">
        <f t="shared" si="75"/>
        <v>10300</v>
      </c>
      <c r="N98" s="117">
        <f t="shared" si="75"/>
        <v>10300</v>
      </c>
      <c r="O98" s="117">
        <f t="shared" si="75"/>
        <v>0</v>
      </c>
      <c r="P98" s="117">
        <f t="shared" si="75"/>
        <v>0</v>
      </c>
      <c r="Q98" s="117">
        <f t="shared" si="75"/>
        <v>0</v>
      </c>
      <c r="R98" s="117">
        <f t="shared" si="75"/>
        <v>0</v>
      </c>
      <c r="S98" s="117">
        <f t="shared" si="75"/>
        <v>0</v>
      </c>
      <c r="T98" s="117"/>
      <c r="U98" s="117"/>
      <c r="V98" s="117"/>
      <c r="W98" s="140"/>
      <c r="X98" s="131"/>
    </row>
    <row r="99" s="86" customFormat="1" ht="20.25" customHeight="1" spans="1:24">
      <c r="A99" s="136">
        <v>746</v>
      </c>
      <c r="B99" s="137" t="s">
        <v>251</v>
      </c>
      <c r="C99" s="138">
        <v>212</v>
      </c>
      <c r="D99" s="138">
        <v>14</v>
      </c>
      <c r="E99" s="138" t="s">
        <v>164</v>
      </c>
      <c r="F99" s="78" t="s">
        <v>252</v>
      </c>
      <c r="G99" s="78"/>
      <c r="H99" s="116">
        <f t="shared" si="71"/>
        <v>10300</v>
      </c>
      <c r="I99" s="116">
        <f t="shared" si="72"/>
        <v>0</v>
      </c>
      <c r="J99" s="117">
        <v>0</v>
      </c>
      <c r="K99" s="117">
        <v>0</v>
      </c>
      <c r="L99" s="117">
        <v>0</v>
      </c>
      <c r="M99" s="117">
        <f>SUM(N99:S99)</f>
        <v>10300</v>
      </c>
      <c r="N99" s="117">
        <v>10300</v>
      </c>
      <c r="O99" s="117">
        <v>0</v>
      </c>
      <c r="P99" s="117">
        <v>0</v>
      </c>
      <c r="Q99" s="117">
        <v>0</v>
      </c>
      <c r="R99" s="117">
        <v>0</v>
      </c>
      <c r="S99" s="117">
        <v>0</v>
      </c>
      <c r="T99" s="117"/>
      <c r="U99" s="117"/>
      <c r="V99" s="117"/>
      <c r="W99" s="140"/>
      <c r="X99" s="131"/>
    </row>
    <row r="100" s="86" customFormat="1" ht="20.25" customHeight="1" spans="1:24">
      <c r="A100" s="136">
        <v>746</v>
      </c>
      <c r="B100" s="137" t="s">
        <v>253</v>
      </c>
      <c r="C100" s="138">
        <v>212</v>
      </c>
      <c r="D100" s="138">
        <v>99</v>
      </c>
      <c r="E100" s="138"/>
      <c r="F100" s="78" t="s">
        <v>254</v>
      </c>
      <c r="G100" s="78"/>
      <c r="H100" s="116">
        <f t="shared" ref="H100:H136" si="76">I100+M100</f>
        <v>2500</v>
      </c>
      <c r="I100" s="116">
        <f t="shared" ref="I100:I136" si="77">SUM(J100:L100)</f>
        <v>0</v>
      </c>
      <c r="J100" s="117">
        <f>SUM(J101)</f>
        <v>0</v>
      </c>
      <c r="K100" s="117">
        <f t="shared" ref="K100:S100" si="78">SUM(K101)</f>
        <v>0</v>
      </c>
      <c r="L100" s="117">
        <f t="shared" si="78"/>
        <v>0</v>
      </c>
      <c r="M100" s="117">
        <f t="shared" ref="M100:M137" si="79">SUM(N100:S100)</f>
        <v>2500</v>
      </c>
      <c r="N100" s="117">
        <f t="shared" si="78"/>
        <v>0</v>
      </c>
      <c r="O100" s="117">
        <f t="shared" si="78"/>
        <v>0</v>
      </c>
      <c r="P100" s="117">
        <f t="shared" si="78"/>
        <v>2500</v>
      </c>
      <c r="Q100" s="117">
        <f t="shared" si="78"/>
        <v>0</v>
      </c>
      <c r="R100" s="117">
        <f t="shared" si="78"/>
        <v>0</v>
      </c>
      <c r="S100" s="117">
        <f t="shared" si="78"/>
        <v>0</v>
      </c>
      <c r="T100" s="117"/>
      <c r="U100" s="117"/>
      <c r="V100" s="117"/>
      <c r="W100" s="140"/>
      <c r="X100" s="131"/>
    </row>
    <row r="101" s="86" customFormat="1" ht="20.25" customHeight="1" spans="1:24">
      <c r="A101" s="136">
        <v>746</v>
      </c>
      <c r="B101" s="137" t="s">
        <v>255</v>
      </c>
      <c r="C101" s="138">
        <v>212</v>
      </c>
      <c r="D101" s="138">
        <v>99</v>
      </c>
      <c r="E101" s="138">
        <v>1</v>
      </c>
      <c r="F101" s="78" t="s">
        <v>256</v>
      </c>
      <c r="G101" s="78"/>
      <c r="H101" s="116">
        <f t="shared" si="76"/>
        <v>2500</v>
      </c>
      <c r="I101" s="116">
        <f t="shared" si="77"/>
        <v>0</v>
      </c>
      <c r="J101" s="117">
        <v>0</v>
      </c>
      <c r="K101" s="117">
        <v>0</v>
      </c>
      <c r="L101" s="117">
        <v>0</v>
      </c>
      <c r="M101" s="117">
        <f t="shared" si="79"/>
        <v>2500</v>
      </c>
      <c r="N101" s="117">
        <v>0</v>
      </c>
      <c r="O101" s="117">
        <v>0</v>
      </c>
      <c r="P101" s="117">
        <v>2500</v>
      </c>
      <c r="Q101" s="117">
        <v>0</v>
      </c>
      <c r="R101" s="117"/>
      <c r="S101" s="117">
        <v>0</v>
      </c>
      <c r="T101" s="117"/>
      <c r="U101" s="117"/>
      <c r="V101" s="117"/>
      <c r="W101" s="140"/>
      <c r="X101" s="131"/>
    </row>
    <row r="102" s="86" customFormat="1" ht="20.25" customHeight="1" spans="1:24">
      <c r="A102" s="136">
        <v>746</v>
      </c>
      <c r="B102" s="137" t="s">
        <v>257</v>
      </c>
      <c r="C102" s="138">
        <v>213</v>
      </c>
      <c r="D102" s="138"/>
      <c r="E102" s="138"/>
      <c r="F102" s="78" t="s">
        <v>258</v>
      </c>
      <c r="G102" s="78"/>
      <c r="H102" s="116">
        <f t="shared" si="76"/>
        <v>1480</v>
      </c>
      <c r="I102" s="116">
        <f t="shared" si="77"/>
        <v>0</v>
      </c>
      <c r="J102" s="117">
        <f>SUM(J103)</f>
        <v>0</v>
      </c>
      <c r="K102" s="117">
        <f t="shared" ref="K102:S102" si="80">SUM(K103)</f>
        <v>0</v>
      </c>
      <c r="L102" s="117">
        <f t="shared" si="80"/>
        <v>0</v>
      </c>
      <c r="M102" s="117">
        <f t="shared" si="79"/>
        <v>1480</v>
      </c>
      <c r="N102" s="117">
        <f>SUM(N103)</f>
        <v>1480</v>
      </c>
      <c r="O102" s="117">
        <f t="shared" si="80"/>
        <v>0</v>
      </c>
      <c r="P102" s="117">
        <f t="shared" si="80"/>
        <v>0</v>
      </c>
      <c r="Q102" s="117">
        <f t="shared" si="80"/>
        <v>0</v>
      </c>
      <c r="R102" s="117">
        <f t="shared" si="80"/>
        <v>0</v>
      </c>
      <c r="S102" s="117">
        <f t="shared" si="80"/>
        <v>0</v>
      </c>
      <c r="T102" s="117"/>
      <c r="U102" s="117"/>
      <c r="V102" s="117"/>
      <c r="W102" s="140"/>
      <c r="X102" s="131"/>
    </row>
    <row r="103" s="86" customFormat="1" ht="20.25" customHeight="1" spans="1:24">
      <c r="A103" s="136">
        <v>746</v>
      </c>
      <c r="B103" s="137" t="s">
        <v>259</v>
      </c>
      <c r="C103" s="138">
        <v>213</v>
      </c>
      <c r="D103" s="138">
        <v>5</v>
      </c>
      <c r="E103" s="138"/>
      <c r="F103" s="78" t="s">
        <v>260</v>
      </c>
      <c r="G103" s="78"/>
      <c r="H103" s="116">
        <f t="shared" si="76"/>
        <v>1480</v>
      </c>
      <c r="I103" s="116">
        <f t="shared" si="77"/>
        <v>0</v>
      </c>
      <c r="J103" s="117">
        <f>SUM(J104)</f>
        <v>0</v>
      </c>
      <c r="K103" s="117">
        <f t="shared" ref="K103:S103" si="81">SUM(K104)</f>
        <v>0</v>
      </c>
      <c r="L103" s="117">
        <f t="shared" si="81"/>
        <v>0</v>
      </c>
      <c r="M103" s="117">
        <f t="shared" si="79"/>
        <v>1480</v>
      </c>
      <c r="N103" s="117">
        <f t="shared" si="81"/>
        <v>1480</v>
      </c>
      <c r="O103" s="117">
        <f t="shared" si="81"/>
        <v>0</v>
      </c>
      <c r="P103" s="117">
        <f t="shared" si="81"/>
        <v>0</v>
      </c>
      <c r="Q103" s="117">
        <f t="shared" si="81"/>
        <v>0</v>
      </c>
      <c r="R103" s="117">
        <f t="shared" si="81"/>
        <v>0</v>
      </c>
      <c r="S103" s="117">
        <f t="shared" si="81"/>
        <v>0</v>
      </c>
      <c r="T103" s="117"/>
      <c r="U103" s="117"/>
      <c r="V103" s="117"/>
      <c r="W103" s="140"/>
      <c r="X103" s="131"/>
    </row>
    <row r="104" s="86" customFormat="1" ht="20.25" customHeight="1" spans="1:24">
      <c r="A104" s="136">
        <v>746</v>
      </c>
      <c r="B104" s="137" t="s">
        <v>261</v>
      </c>
      <c r="C104" s="138">
        <v>213</v>
      </c>
      <c r="D104" s="138">
        <v>5</v>
      </c>
      <c r="E104" s="138">
        <v>5</v>
      </c>
      <c r="F104" s="78" t="s">
        <v>262</v>
      </c>
      <c r="G104" s="78"/>
      <c r="H104" s="116">
        <f t="shared" si="76"/>
        <v>1480</v>
      </c>
      <c r="I104" s="116">
        <f t="shared" si="77"/>
        <v>0</v>
      </c>
      <c r="J104" s="117">
        <v>0</v>
      </c>
      <c r="K104" s="117">
        <v>0</v>
      </c>
      <c r="L104" s="117">
        <v>0</v>
      </c>
      <c r="M104" s="117">
        <f t="shared" si="79"/>
        <v>1480</v>
      </c>
      <c r="N104" s="117">
        <v>1480</v>
      </c>
      <c r="O104" s="117">
        <v>0</v>
      </c>
      <c r="P104" s="117">
        <v>0</v>
      </c>
      <c r="Q104" s="117">
        <v>0</v>
      </c>
      <c r="R104" s="117"/>
      <c r="S104" s="117">
        <v>0</v>
      </c>
      <c r="T104" s="117"/>
      <c r="U104" s="117"/>
      <c r="V104" s="117"/>
      <c r="W104" s="140"/>
      <c r="X104" s="131"/>
    </row>
    <row r="105" s="86" customFormat="1" ht="20.25" customHeight="1" spans="1:24">
      <c r="A105" s="136">
        <v>746</v>
      </c>
      <c r="B105" s="137" t="s">
        <v>263</v>
      </c>
      <c r="C105" s="138">
        <v>214</v>
      </c>
      <c r="D105" s="138"/>
      <c r="E105" s="138"/>
      <c r="F105" s="78" t="s">
        <v>264</v>
      </c>
      <c r="G105" s="78"/>
      <c r="H105" s="116">
        <f t="shared" si="76"/>
        <v>1367</v>
      </c>
      <c r="I105" s="116">
        <f t="shared" si="77"/>
        <v>0</v>
      </c>
      <c r="J105" s="117">
        <f>SUM(J106)</f>
        <v>0</v>
      </c>
      <c r="K105" s="117">
        <f t="shared" ref="K105:S105" si="82">SUM(K106)</f>
        <v>0</v>
      </c>
      <c r="L105" s="117">
        <f t="shared" si="82"/>
        <v>0</v>
      </c>
      <c r="M105" s="117">
        <f t="shared" si="79"/>
        <v>1367</v>
      </c>
      <c r="N105" s="117">
        <f>SUM(N106)</f>
        <v>0</v>
      </c>
      <c r="O105" s="117">
        <f t="shared" si="82"/>
        <v>0</v>
      </c>
      <c r="P105" s="117">
        <f t="shared" si="82"/>
        <v>1367</v>
      </c>
      <c r="Q105" s="117">
        <f t="shared" si="82"/>
        <v>0</v>
      </c>
      <c r="R105" s="117">
        <f t="shared" si="82"/>
        <v>0</v>
      </c>
      <c r="S105" s="117">
        <f t="shared" si="82"/>
        <v>0</v>
      </c>
      <c r="T105" s="117"/>
      <c r="U105" s="117"/>
      <c r="V105" s="117"/>
      <c r="W105" s="140"/>
      <c r="X105" s="131"/>
    </row>
    <row r="106" s="86" customFormat="1" ht="20.25" customHeight="1" spans="1:24">
      <c r="A106" s="136">
        <v>746</v>
      </c>
      <c r="B106" s="137" t="s">
        <v>265</v>
      </c>
      <c r="C106" s="138">
        <v>214</v>
      </c>
      <c r="D106" s="138">
        <v>99</v>
      </c>
      <c r="E106" s="138"/>
      <c r="F106" s="78" t="s">
        <v>266</v>
      </c>
      <c r="G106" s="78"/>
      <c r="H106" s="116">
        <f t="shared" si="76"/>
        <v>1367</v>
      </c>
      <c r="I106" s="116">
        <f t="shared" si="77"/>
        <v>0</v>
      </c>
      <c r="J106" s="117">
        <f>SUM(J107:J108)</f>
        <v>0</v>
      </c>
      <c r="K106" s="117">
        <f t="shared" ref="K106:S106" si="83">SUM(K107:K108)</f>
        <v>0</v>
      </c>
      <c r="L106" s="117">
        <f t="shared" si="83"/>
        <v>0</v>
      </c>
      <c r="M106" s="117">
        <f t="shared" si="79"/>
        <v>1367</v>
      </c>
      <c r="N106" s="117">
        <f t="shared" si="83"/>
        <v>0</v>
      </c>
      <c r="O106" s="117">
        <f t="shared" si="83"/>
        <v>0</v>
      </c>
      <c r="P106" s="117">
        <f t="shared" si="83"/>
        <v>1367</v>
      </c>
      <c r="Q106" s="117">
        <f t="shared" si="83"/>
        <v>0</v>
      </c>
      <c r="R106" s="117">
        <f t="shared" si="83"/>
        <v>0</v>
      </c>
      <c r="S106" s="117">
        <f t="shared" si="83"/>
        <v>0</v>
      </c>
      <c r="T106" s="117"/>
      <c r="U106" s="117"/>
      <c r="V106" s="117"/>
      <c r="W106" s="140"/>
      <c r="X106" s="131"/>
    </row>
    <row r="107" s="86" customFormat="1" ht="20.25" customHeight="1" spans="1:24">
      <c r="A107" s="136">
        <v>746</v>
      </c>
      <c r="B107" s="137" t="s">
        <v>267</v>
      </c>
      <c r="C107" s="138">
        <v>214</v>
      </c>
      <c r="D107" s="138">
        <v>99</v>
      </c>
      <c r="E107" s="138">
        <v>1</v>
      </c>
      <c r="F107" s="78" t="s">
        <v>268</v>
      </c>
      <c r="G107" s="78"/>
      <c r="H107" s="116">
        <f t="shared" si="76"/>
        <v>1175</v>
      </c>
      <c r="I107" s="116">
        <f t="shared" si="77"/>
        <v>0</v>
      </c>
      <c r="J107" s="117">
        <v>0</v>
      </c>
      <c r="K107" s="117">
        <v>0</v>
      </c>
      <c r="L107" s="117">
        <v>0</v>
      </c>
      <c r="M107" s="117">
        <f t="shared" si="79"/>
        <v>1175</v>
      </c>
      <c r="N107" s="117">
        <v>0</v>
      </c>
      <c r="O107" s="117">
        <v>0</v>
      </c>
      <c r="P107" s="117">
        <v>1175</v>
      </c>
      <c r="Q107" s="117">
        <v>0</v>
      </c>
      <c r="R107" s="117"/>
      <c r="S107" s="117">
        <v>0</v>
      </c>
      <c r="T107" s="117"/>
      <c r="U107" s="117"/>
      <c r="V107" s="117"/>
      <c r="W107" s="140"/>
      <c r="X107" s="131"/>
    </row>
    <row r="108" s="86" customFormat="1" ht="20.25" customHeight="1" spans="1:24">
      <c r="A108" s="136">
        <v>746</v>
      </c>
      <c r="B108" s="137" t="s">
        <v>269</v>
      </c>
      <c r="C108" s="138">
        <v>214</v>
      </c>
      <c r="D108" s="138">
        <v>99</v>
      </c>
      <c r="E108" s="138">
        <v>99</v>
      </c>
      <c r="F108" s="78" t="s">
        <v>270</v>
      </c>
      <c r="G108" s="78"/>
      <c r="H108" s="116">
        <f t="shared" si="76"/>
        <v>192</v>
      </c>
      <c r="I108" s="116">
        <f t="shared" si="77"/>
        <v>0</v>
      </c>
      <c r="J108" s="117">
        <v>0</v>
      </c>
      <c r="K108" s="117">
        <v>0</v>
      </c>
      <c r="L108" s="117">
        <v>0</v>
      </c>
      <c r="M108" s="117">
        <f t="shared" si="79"/>
        <v>192</v>
      </c>
      <c r="N108" s="117">
        <v>0</v>
      </c>
      <c r="O108" s="117">
        <v>0</v>
      </c>
      <c r="P108" s="117">
        <v>192</v>
      </c>
      <c r="Q108" s="117">
        <v>0</v>
      </c>
      <c r="R108" s="117"/>
      <c r="S108" s="117">
        <v>0</v>
      </c>
      <c r="T108" s="117"/>
      <c r="U108" s="117"/>
      <c r="V108" s="117"/>
      <c r="W108" s="140"/>
      <c r="X108" s="131"/>
    </row>
    <row r="109" s="86" customFormat="1" ht="20.25" customHeight="1" spans="1:24">
      <c r="A109" s="136">
        <v>746</v>
      </c>
      <c r="B109" s="137" t="s">
        <v>271</v>
      </c>
      <c r="C109" s="138">
        <v>215</v>
      </c>
      <c r="D109" s="138"/>
      <c r="E109" s="138"/>
      <c r="F109" s="78" t="s">
        <v>272</v>
      </c>
      <c r="G109" s="78"/>
      <c r="H109" s="116">
        <f t="shared" si="76"/>
        <v>66500</v>
      </c>
      <c r="I109" s="116">
        <f t="shared" si="77"/>
        <v>0</v>
      </c>
      <c r="J109" s="117">
        <f>SUM(J110)</f>
        <v>0</v>
      </c>
      <c r="K109" s="117">
        <f t="shared" ref="K109:S109" si="84">SUM(K110)</f>
        <v>0</v>
      </c>
      <c r="L109" s="117">
        <f t="shared" si="84"/>
        <v>0</v>
      </c>
      <c r="M109" s="117">
        <f t="shared" si="79"/>
        <v>66500</v>
      </c>
      <c r="N109" s="117">
        <f t="shared" si="84"/>
        <v>0</v>
      </c>
      <c r="O109" s="117">
        <f t="shared" si="84"/>
        <v>0</v>
      </c>
      <c r="P109" s="117">
        <f t="shared" si="84"/>
        <v>66500</v>
      </c>
      <c r="Q109" s="117">
        <f t="shared" si="84"/>
        <v>0</v>
      </c>
      <c r="R109" s="117">
        <f t="shared" si="84"/>
        <v>0</v>
      </c>
      <c r="S109" s="117">
        <f t="shared" si="84"/>
        <v>0</v>
      </c>
      <c r="T109" s="117"/>
      <c r="U109" s="117"/>
      <c r="V109" s="117"/>
      <c r="W109" s="140"/>
      <c r="X109" s="131"/>
    </row>
    <row r="110" s="86" customFormat="1" ht="20.25" customHeight="1" spans="1:24">
      <c r="A110" s="136">
        <v>746</v>
      </c>
      <c r="B110" s="137" t="s">
        <v>273</v>
      </c>
      <c r="C110" s="138">
        <v>215</v>
      </c>
      <c r="D110" s="138">
        <v>8</v>
      </c>
      <c r="E110" s="138"/>
      <c r="F110" s="78" t="s">
        <v>274</v>
      </c>
      <c r="G110" s="78"/>
      <c r="H110" s="116">
        <f t="shared" si="76"/>
        <v>66500</v>
      </c>
      <c r="I110" s="116">
        <f t="shared" si="77"/>
        <v>0</v>
      </c>
      <c r="J110" s="117">
        <f>SUM(J111:J112)</f>
        <v>0</v>
      </c>
      <c r="K110" s="117">
        <f t="shared" ref="K110:S110" si="85">SUM(K111:K112)</f>
        <v>0</v>
      </c>
      <c r="L110" s="117">
        <f t="shared" si="85"/>
        <v>0</v>
      </c>
      <c r="M110" s="117">
        <f t="shared" si="79"/>
        <v>66500</v>
      </c>
      <c r="N110" s="117">
        <f t="shared" si="85"/>
        <v>0</v>
      </c>
      <c r="O110" s="117">
        <f t="shared" si="85"/>
        <v>0</v>
      </c>
      <c r="P110" s="117">
        <f t="shared" si="85"/>
        <v>66500</v>
      </c>
      <c r="Q110" s="117">
        <f t="shared" si="85"/>
        <v>0</v>
      </c>
      <c r="R110" s="117">
        <f t="shared" si="85"/>
        <v>0</v>
      </c>
      <c r="S110" s="117">
        <f t="shared" si="85"/>
        <v>0</v>
      </c>
      <c r="T110" s="117"/>
      <c r="U110" s="117"/>
      <c r="V110" s="117"/>
      <c r="W110" s="140"/>
      <c r="X110" s="131"/>
    </row>
    <row r="111" s="86" customFormat="1" ht="20.25" customHeight="1" spans="1:24">
      <c r="A111" s="136">
        <v>746</v>
      </c>
      <c r="B111" s="137" t="s">
        <v>275</v>
      </c>
      <c r="C111" s="138">
        <v>215</v>
      </c>
      <c r="D111" s="138">
        <v>8</v>
      </c>
      <c r="E111" s="138">
        <v>5</v>
      </c>
      <c r="F111" s="78" t="s">
        <v>276</v>
      </c>
      <c r="G111" s="78"/>
      <c r="H111" s="116">
        <f t="shared" si="76"/>
        <v>46500</v>
      </c>
      <c r="I111" s="116">
        <f t="shared" si="77"/>
        <v>0</v>
      </c>
      <c r="J111" s="117">
        <v>0</v>
      </c>
      <c r="K111" s="117">
        <v>0</v>
      </c>
      <c r="L111" s="117">
        <v>0</v>
      </c>
      <c r="M111" s="117">
        <f t="shared" si="79"/>
        <v>46500</v>
      </c>
      <c r="N111" s="117">
        <v>0</v>
      </c>
      <c r="O111" s="117">
        <v>0</v>
      </c>
      <c r="P111" s="117">
        <v>46500</v>
      </c>
      <c r="Q111" s="117">
        <v>0</v>
      </c>
      <c r="R111" s="117"/>
      <c r="S111" s="117">
        <v>0</v>
      </c>
      <c r="T111" s="117"/>
      <c r="U111" s="117"/>
      <c r="V111" s="117"/>
      <c r="W111" s="140"/>
      <c r="X111" s="131"/>
    </row>
    <row r="112" s="86" customFormat="1" ht="27" customHeight="1" spans="1:24">
      <c r="A112" s="136">
        <v>746</v>
      </c>
      <c r="B112" s="137" t="s">
        <v>277</v>
      </c>
      <c r="C112" s="138">
        <v>215</v>
      </c>
      <c r="D112" s="138">
        <v>8</v>
      </c>
      <c r="E112" s="138">
        <v>99</v>
      </c>
      <c r="F112" s="78" t="s">
        <v>278</v>
      </c>
      <c r="G112" s="78"/>
      <c r="H112" s="116">
        <f t="shared" si="76"/>
        <v>20000</v>
      </c>
      <c r="I112" s="116">
        <f t="shared" si="77"/>
        <v>0</v>
      </c>
      <c r="J112" s="117">
        <v>0</v>
      </c>
      <c r="K112" s="117">
        <v>0</v>
      </c>
      <c r="L112" s="117">
        <v>0</v>
      </c>
      <c r="M112" s="117">
        <f t="shared" si="79"/>
        <v>20000</v>
      </c>
      <c r="N112" s="117">
        <v>0</v>
      </c>
      <c r="O112" s="117">
        <v>0</v>
      </c>
      <c r="P112" s="117">
        <v>20000</v>
      </c>
      <c r="Q112" s="117">
        <v>0</v>
      </c>
      <c r="R112" s="117"/>
      <c r="S112" s="117">
        <v>0</v>
      </c>
      <c r="T112" s="117"/>
      <c r="U112" s="117"/>
      <c r="V112" s="117"/>
      <c r="W112" s="140"/>
      <c r="X112" s="131"/>
    </row>
    <row r="113" s="86" customFormat="1" ht="20.25" customHeight="1" spans="1:24">
      <c r="A113" s="136">
        <v>746</v>
      </c>
      <c r="B113" s="137" t="s">
        <v>279</v>
      </c>
      <c r="C113" s="138" t="s">
        <v>279</v>
      </c>
      <c r="D113" s="138"/>
      <c r="E113" s="138"/>
      <c r="F113" s="78" t="s">
        <v>280</v>
      </c>
      <c r="G113" s="78"/>
      <c r="H113" s="116">
        <f t="shared" ref="H113:H115" si="86">I113+M113</f>
        <v>10</v>
      </c>
      <c r="I113" s="116">
        <f t="shared" ref="I113:I115" si="87">SUM(J113:L113)</f>
        <v>0</v>
      </c>
      <c r="J113" s="117">
        <f>SUM(J114)</f>
        <v>0</v>
      </c>
      <c r="K113" s="117">
        <f t="shared" ref="K113:K114" si="88">SUM(K114)</f>
        <v>0</v>
      </c>
      <c r="L113" s="117">
        <f t="shared" ref="L113" si="89">SUM(L114)</f>
        <v>0</v>
      </c>
      <c r="M113" s="117">
        <f t="shared" ref="M113:M115" si="90">SUM(N113:S113)</f>
        <v>10</v>
      </c>
      <c r="N113" s="117">
        <f>SUM(N114)</f>
        <v>10</v>
      </c>
      <c r="O113" s="117">
        <f t="shared" ref="O113:O114" si="91">SUM(O114)</f>
        <v>0</v>
      </c>
      <c r="P113" s="117">
        <f t="shared" ref="P113:P114" si="92">SUM(P114)</f>
        <v>0</v>
      </c>
      <c r="Q113" s="117">
        <f t="shared" ref="Q113:Q114" si="93">SUM(Q114)</f>
        <v>0</v>
      </c>
      <c r="R113" s="117">
        <f t="shared" ref="R113:R114" si="94">SUM(R114)</f>
        <v>0</v>
      </c>
      <c r="S113" s="117">
        <f t="shared" ref="S113:S114" si="95">SUM(S114)</f>
        <v>0</v>
      </c>
      <c r="T113" s="117"/>
      <c r="U113" s="117"/>
      <c r="V113" s="117"/>
      <c r="W113" s="140"/>
      <c r="X113" s="131"/>
    </row>
    <row r="114" s="86" customFormat="1" ht="20.25" customHeight="1" spans="1:24">
      <c r="A114" s="136">
        <v>746</v>
      </c>
      <c r="B114" s="137" t="s">
        <v>281</v>
      </c>
      <c r="C114" s="138" t="s">
        <v>279</v>
      </c>
      <c r="D114" s="138" t="s">
        <v>167</v>
      </c>
      <c r="E114" s="138"/>
      <c r="F114" s="78" t="s">
        <v>282</v>
      </c>
      <c r="G114" s="78"/>
      <c r="H114" s="116">
        <f t="shared" si="86"/>
        <v>10</v>
      </c>
      <c r="I114" s="116">
        <f t="shared" si="87"/>
        <v>0</v>
      </c>
      <c r="J114" s="117">
        <f>SUM(J115)</f>
        <v>0</v>
      </c>
      <c r="K114" s="117">
        <f t="shared" si="88"/>
        <v>0</v>
      </c>
      <c r="L114" s="117">
        <f t="shared" ref="L114" si="96">SUM(L115:L116)</f>
        <v>0</v>
      </c>
      <c r="M114" s="117">
        <f t="shared" si="90"/>
        <v>10</v>
      </c>
      <c r="N114" s="117">
        <f>SUM(N115)</f>
        <v>10</v>
      </c>
      <c r="O114" s="117">
        <f t="shared" si="91"/>
        <v>0</v>
      </c>
      <c r="P114" s="117">
        <f t="shared" si="92"/>
        <v>0</v>
      </c>
      <c r="Q114" s="117">
        <f t="shared" si="93"/>
        <v>0</v>
      </c>
      <c r="R114" s="117">
        <f t="shared" si="94"/>
        <v>0</v>
      </c>
      <c r="S114" s="117">
        <f t="shared" si="95"/>
        <v>0</v>
      </c>
      <c r="T114" s="117"/>
      <c r="U114" s="117"/>
      <c r="V114" s="117"/>
      <c r="W114" s="140"/>
      <c r="X114" s="131"/>
    </row>
    <row r="115" s="86" customFormat="1" ht="20.25" customHeight="1" spans="1:24">
      <c r="A115" s="136">
        <v>746</v>
      </c>
      <c r="B115" s="137" t="s">
        <v>283</v>
      </c>
      <c r="C115" s="138" t="s">
        <v>279</v>
      </c>
      <c r="D115" s="138" t="s">
        <v>167</v>
      </c>
      <c r="E115" s="138" t="s">
        <v>123</v>
      </c>
      <c r="F115" s="78" t="s">
        <v>284</v>
      </c>
      <c r="G115" s="78"/>
      <c r="H115" s="116">
        <f t="shared" si="86"/>
        <v>10</v>
      </c>
      <c r="I115" s="116">
        <f t="shared" si="87"/>
        <v>0</v>
      </c>
      <c r="J115" s="117">
        <v>0</v>
      </c>
      <c r="K115" s="117">
        <v>0</v>
      </c>
      <c r="L115" s="117">
        <v>0</v>
      </c>
      <c r="M115" s="117">
        <f t="shared" si="90"/>
        <v>10</v>
      </c>
      <c r="N115" s="117">
        <v>10</v>
      </c>
      <c r="O115" s="117">
        <v>0</v>
      </c>
      <c r="P115" s="117"/>
      <c r="Q115" s="117">
        <v>0</v>
      </c>
      <c r="R115" s="117"/>
      <c r="S115" s="117">
        <v>0</v>
      </c>
      <c r="T115" s="117"/>
      <c r="U115" s="117"/>
      <c r="V115" s="117"/>
      <c r="W115" s="140"/>
      <c r="X115" s="131"/>
    </row>
    <row r="116" s="86" customFormat="1" ht="20.25" customHeight="1" spans="1:24">
      <c r="A116" s="136">
        <v>746</v>
      </c>
      <c r="B116" s="137" t="s">
        <v>285</v>
      </c>
      <c r="C116" s="138">
        <v>220</v>
      </c>
      <c r="D116" s="138"/>
      <c r="E116" s="138"/>
      <c r="F116" s="78" t="s">
        <v>286</v>
      </c>
      <c r="G116" s="78"/>
      <c r="H116" s="116">
        <f t="shared" si="76"/>
        <v>2023</v>
      </c>
      <c r="I116" s="116">
        <f t="shared" si="77"/>
        <v>1355</v>
      </c>
      <c r="J116" s="117">
        <f>SUM(J117)</f>
        <v>1243</v>
      </c>
      <c r="K116" s="117">
        <f t="shared" ref="K116:S116" si="97">SUM(K117)</f>
        <v>112</v>
      </c>
      <c r="L116" s="117">
        <f t="shared" si="97"/>
        <v>0</v>
      </c>
      <c r="M116" s="117">
        <f t="shared" si="79"/>
        <v>668</v>
      </c>
      <c r="N116" s="117">
        <f t="shared" si="97"/>
        <v>668</v>
      </c>
      <c r="O116" s="117">
        <f t="shared" si="97"/>
        <v>0</v>
      </c>
      <c r="P116" s="117">
        <f t="shared" si="97"/>
        <v>0</v>
      </c>
      <c r="Q116" s="117">
        <f t="shared" si="97"/>
        <v>0</v>
      </c>
      <c r="R116" s="117">
        <f t="shared" si="97"/>
        <v>0</v>
      </c>
      <c r="S116" s="117">
        <f t="shared" si="97"/>
        <v>0</v>
      </c>
      <c r="T116" s="117"/>
      <c r="U116" s="117"/>
      <c r="V116" s="117"/>
      <c r="W116" s="140"/>
      <c r="X116" s="131"/>
    </row>
    <row r="117" s="86" customFormat="1" ht="20.25" customHeight="1" spans="1:24">
      <c r="A117" s="136">
        <v>746</v>
      </c>
      <c r="B117" s="137" t="s">
        <v>287</v>
      </c>
      <c r="C117" s="138">
        <v>220</v>
      </c>
      <c r="D117" s="138">
        <v>1</v>
      </c>
      <c r="E117" s="138"/>
      <c r="F117" s="78" t="s">
        <v>288</v>
      </c>
      <c r="G117" s="78"/>
      <c r="H117" s="116">
        <f t="shared" si="76"/>
        <v>2023</v>
      </c>
      <c r="I117" s="116">
        <f t="shared" si="77"/>
        <v>1355</v>
      </c>
      <c r="J117" s="117">
        <f>SUM(J118:J119)</f>
        <v>1243</v>
      </c>
      <c r="K117" s="117">
        <f t="shared" ref="K117:S117" si="98">SUM(K118:K119)</f>
        <v>112</v>
      </c>
      <c r="L117" s="117">
        <f t="shared" si="98"/>
        <v>0</v>
      </c>
      <c r="M117" s="117">
        <f t="shared" si="79"/>
        <v>668</v>
      </c>
      <c r="N117" s="117">
        <f t="shared" si="98"/>
        <v>668</v>
      </c>
      <c r="O117" s="117">
        <f t="shared" si="98"/>
        <v>0</v>
      </c>
      <c r="P117" s="117">
        <f t="shared" si="98"/>
        <v>0</v>
      </c>
      <c r="Q117" s="117">
        <f t="shared" si="98"/>
        <v>0</v>
      </c>
      <c r="R117" s="117">
        <f t="shared" si="98"/>
        <v>0</v>
      </c>
      <c r="S117" s="117">
        <f t="shared" si="98"/>
        <v>0</v>
      </c>
      <c r="T117" s="117"/>
      <c r="U117" s="117"/>
      <c r="V117" s="117"/>
      <c r="W117" s="140"/>
      <c r="X117" s="131"/>
    </row>
    <row r="118" s="86" customFormat="1" ht="20.25" customHeight="1" spans="1:24">
      <c r="A118" s="136">
        <v>746</v>
      </c>
      <c r="B118" s="137" t="s">
        <v>289</v>
      </c>
      <c r="C118" s="138">
        <v>220</v>
      </c>
      <c r="D118" s="138">
        <v>1</v>
      </c>
      <c r="E118" s="138">
        <v>1</v>
      </c>
      <c r="F118" s="78" t="s">
        <v>95</v>
      </c>
      <c r="G118" s="78"/>
      <c r="H118" s="116">
        <f t="shared" si="76"/>
        <v>1355</v>
      </c>
      <c r="I118" s="116">
        <f t="shared" si="77"/>
        <v>1355</v>
      </c>
      <c r="J118" s="117">
        <f>672+571</f>
        <v>1243</v>
      </c>
      <c r="K118" s="117">
        <f>55+57</f>
        <v>112</v>
      </c>
      <c r="L118" s="117">
        <v>0</v>
      </c>
      <c r="M118" s="117">
        <f t="shared" si="79"/>
        <v>0</v>
      </c>
      <c r="N118" s="117">
        <v>0</v>
      </c>
      <c r="O118" s="117">
        <v>0</v>
      </c>
      <c r="P118" s="117">
        <v>0</v>
      </c>
      <c r="Q118" s="117">
        <v>0</v>
      </c>
      <c r="R118" s="117"/>
      <c r="S118" s="117">
        <v>0</v>
      </c>
      <c r="T118" s="117"/>
      <c r="U118" s="117"/>
      <c r="V118" s="117"/>
      <c r="W118" s="140"/>
      <c r="X118" s="131"/>
    </row>
    <row r="119" s="86" customFormat="1" ht="20.25" customHeight="1" spans="1:24">
      <c r="A119" s="136">
        <v>746</v>
      </c>
      <c r="B119" s="137" t="s">
        <v>290</v>
      </c>
      <c r="C119" s="138">
        <v>220</v>
      </c>
      <c r="D119" s="138">
        <v>1</v>
      </c>
      <c r="E119" s="138">
        <v>6</v>
      </c>
      <c r="F119" s="78" t="s">
        <v>291</v>
      </c>
      <c r="G119" s="78"/>
      <c r="H119" s="116">
        <f t="shared" si="76"/>
        <v>668</v>
      </c>
      <c r="I119" s="116">
        <f t="shared" si="77"/>
        <v>0</v>
      </c>
      <c r="J119" s="117"/>
      <c r="K119" s="117">
        <v>0</v>
      </c>
      <c r="L119" s="117">
        <v>0</v>
      </c>
      <c r="M119" s="117">
        <f t="shared" si="79"/>
        <v>668</v>
      </c>
      <c r="N119" s="117">
        <f>400+60+200+8</f>
        <v>668</v>
      </c>
      <c r="O119" s="117">
        <v>0</v>
      </c>
      <c r="P119" s="117">
        <v>0</v>
      </c>
      <c r="Q119" s="117">
        <v>0</v>
      </c>
      <c r="R119" s="117"/>
      <c r="S119" s="117">
        <v>0</v>
      </c>
      <c r="T119" s="117"/>
      <c r="U119" s="117"/>
      <c r="V119" s="117"/>
      <c r="W119" s="140"/>
      <c r="X119" s="131"/>
    </row>
    <row r="120" s="86" customFormat="1" ht="20.25" customHeight="1" spans="1:24">
      <c r="A120" s="136">
        <v>746</v>
      </c>
      <c r="B120" s="137" t="s">
        <v>292</v>
      </c>
      <c r="C120" s="138">
        <v>224</v>
      </c>
      <c r="D120" s="138"/>
      <c r="E120" s="138"/>
      <c r="F120" s="78" t="s">
        <v>293</v>
      </c>
      <c r="G120" s="78"/>
      <c r="H120" s="116">
        <f t="shared" si="76"/>
        <v>2745</v>
      </c>
      <c r="I120" s="116">
        <f t="shared" si="77"/>
        <v>0</v>
      </c>
      <c r="J120" s="117">
        <f>J121+J123</f>
        <v>0</v>
      </c>
      <c r="K120" s="117">
        <f t="shared" ref="K120:S120" si="99">K121+K123</f>
        <v>0</v>
      </c>
      <c r="L120" s="117">
        <f t="shared" si="99"/>
        <v>0</v>
      </c>
      <c r="M120" s="117">
        <f t="shared" si="79"/>
        <v>2745</v>
      </c>
      <c r="N120" s="117">
        <f>N121+N123</f>
        <v>145</v>
      </c>
      <c r="O120" s="117">
        <f t="shared" si="99"/>
        <v>0</v>
      </c>
      <c r="P120" s="117">
        <f t="shared" si="99"/>
        <v>2600</v>
      </c>
      <c r="Q120" s="117">
        <f t="shared" si="99"/>
        <v>0</v>
      </c>
      <c r="R120" s="117">
        <f t="shared" si="99"/>
        <v>0</v>
      </c>
      <c r="S120" s="117">
        <f t="shared" si="99"/>
        <v>0</v>
      </c>
      <c r="T120" s="117"/>
      <c r="U120" s="117"/>
      <c r="V120" s="117"/>
      <c r="W120" s="140"/>
      <c r="X120" s="131"/>
    </row>
    <row r="121" s="86" customFormat="1" ht="20.25" customHeight="1" spans="1:24">
      <c r="A121" s="136">
        <v>746</v>
      </c>
      <c r="B121" s="137" t="s">
        <v>294</v>
      </c>
      <c r="C121" s="138">
        <v>224</v>
      </c>
      <c r="D121" s="138">
        <v>1</v>
      </c>
      <c r="E121" s="138"/>
      <c r="F121" s="78" t="s">
        <v>295</v>
      </c>
      <c r="G121" s="78"/>
      <c r="H121" s="116">
        <f t="shared" si="76"/>
        <v>145</v>
      </c>
      <c r="I121" s="116">
        <f t="shared" si="77"/>
        <v>0</v>
      </c>
      <c r="J121" s="117">
        <f>SUM(J122)</f>
        <v>0</v>
      </c>
      <c r="K121" s="117">
        <f t="shared" ref="K121:S121" si="100">SUM(K122)</f>
        <v>0</v>
      </c>
      <c r="L121" s="117">
        <f t="shared" si="100"/>
        <v>0</v>
      </c>
      <c r="M121" s="117">
        <f t="shared" si="79"/>
        <v>145</v>
      </c>
      <c r="N121" s="117">
        <f t="shared" si="100"/>
        <v>145</v>
      </c>
      <c r="O121" s="117">
        <f t="shared" si="100"/>
        <v>0</v>
      </c>
      <c r="P121" s="117">
        <f t="shared" si="100"/>
        <v>0</v>
      </c>
      <c r="Q121" s="117">
        <f t="shared" si="100"/>
        <v>0</v>
      </c>
      <c r="R121" s="117">
        <f t="shared" si="100"/>
        <v>0</v>
      </c>
      <c r="S121" s="117">
        <f t="shared" si="100"/>
        <v>0</v>
      </c>
      <c r="T121" s="117"/>
      <c r="U121" s="117"/>
      <c r="V121" s="117"/>
      <c r="W121" s="140"/>
      <c r="X121" s="131"/>
    </row>
    <row r="122" s="86" customFormat="1" ht="20.25" customHeight="1" spans="1:24">
      <c r="A122" s="136">
        <v>746</v>
      </c>
      <c r="B122" s="137" t="s">
        <v>296</v>
      </c>
      <c r="C122" s="138">
        <v>224</v>
      </c>
      <c r="D122" s="138">
        <v>1</v>
      </c>
      <c r="E122" s="138">
        <v>6</v>
      </c>
      <c r="F122" s="78" t="s">
        <v>297</v>
      </c>
      <c r="G122" s="78"/>
      <c r="H122" s="116">
        <f t="shared" si="76"/>
        <v>145</v>
      </c>
      <c r="I122" s="116">
        <f t="shared" si="77"/>
        <v>0</v>
      </c>
      <c r="J122" s="117">
        <v>0</v>
      </c>
      <c r="K122" s="117">
        <v>0</v>
      </c>
      <c r="L122" s="117">
        <v>0</v>
      </c>
      <c r="M122" s="117">
        <f t="shared" si="79"/>
        <v>145</v>
      </c>
      <c r="N122" s="117">
        <v>145</v>
      </c>
      <c r="O122" s="117">
        <v>0</v>
      </c>
      <c r="P122" s="117">
        <v>0</v>
      </c>
      <c r="Q122" s="117">
        <v>0</v>
      </c>
      <c r="R122" s="117"/>
      <c r="S122" s="117">
        <v>0</v>
      </c>
      <c r="T122" s="117"/>
      <c r="U122" s="117"/>
      <c r="V122" s="117"/>
      <c r="W122" s="140"/>
      <c r="X122" s="131"/>
    </row>
    <row r="123" s="86" customFormat="1" ht="20.25" customHeight="1" spans="1:24">
      <c r="A123" s="136">
        <v>746</v>
      </c>
      <c r="B123" s="137" t="s">
        <v>298</v>
      </c>
      <c r="C123" s="138">
        <v>224</v>
      </c>
      <c r="D123" s="138">
        <v>2</v>
      </c>
      <c r="E123" s="138"/>
      <c r="F123" s="78" t="s">
        <v>299</v>
      </c>
      <c r="G123" s="78"/>
      <c r="H123" s="116">
        <f t="shared" si="76"/>
        <v>2600</v>
      </c>
      <c r="I123" s="116">
        <f t="shared" si="77"/>
        <v>0</v>
      </c>
      <c r="J123" s="117">
        <f>SUM(J124)</f>
        <v>0</v>
      </c>
      <c r="K123" s="117">
        <f t="shared" ref="K123:S123" si="101">SUM(K124)</f>
        <v>0</v>
      </c>
      <c r="L123" s="117">
        <f t="shared" si="101"/>
        <v>0</v>
      </c>
      <c r="M123" s="117">
        <f t="shared" si="79"/>
        <v>2600</v>
      </c>
      <c r="N123" s="117">
        <f t="shared" si="101"/>
        <v>0</v>
      </c>
      <c r="O123" s="117">
        <f t="shared" si="101"/>
        <v>0</v>
      </c>
      <c r="P123" s="117">
        <f t="shared" si="101"/>
        <v>2600</v>
      </c>
      <c r="Q123" s="117">
        <f t="shared" si="101"/>
        <v>0</v>
      </c>
      <c r="R123" s="117">
        <f t="shared" si="101"/>
        <v>0</v>
      </c>
      <c r="S123" s="117">
        <f t="shared" si="101"/>
        <v>0</v>
      </c>
      <c r="T123" s="117"/>
      <c r="U123" s="117"/>
      <c r="V123" s="117"/>
      <c r="W123" s="140"/>
      <c r="X123" s="131"/>
    </row>
    <row r="124" s="86" customFormat="1" ht="20.25" customHeight="1" spans="1:24">
      <c r="A124" s="136">
        <v>746</v>
      </c>
      <c r="B124" s="137" t="s">
        <v>300</v>
      </c>
      <c r="C124" s="138">
        <v>224</v>
      </c>
      <c r="D124" s="138">
        <v>2</v>
      </c>
      <c r="E124" s="138">
        <v>4</v>
      </c>
      <c r="F124" s="78" t="s">
        <v>301</v>
      </c>
      <c r="G124" s="78"/>
      <c r="H124" s="116">
        <f t="shared" si="76"/>
        <v>2600</v>
      </c>
      <c r="I124" s="116">
        <f t="shared" si="77"/>
        <v>0</v>
      </c>
      <c r="J124" s="117">
        <v>0</v>
      </c>
      <c r="K124" s="117">
        <v>0</v>
      </c>
      <c r="L124" s="117">
        <v>0</v>
      </c>
      <c r="M124" s="117">
        <f t="shared" si="79"/>
        <v>2600</v>
      </c>
      <c r="N124" s="117">
        <v>0</v>
      </c>
      <c r="O124" s="117">
        <v>0</v>
      </c>
      <c r="P124" s="117">
        <v>2600</v>
      </c>
      <c r="Q124" s="117">
        <v>0</v>
      </c>
      <c r="R124" s="117"/>
      <c r="S124" s="117">
        <v>0</v>
      </c>
      <c r="T124" s="117"/>
      <c r="U124" s="117"/>
      <c r="V124" s="117"/>
      <c r="W124" s="140"/>
      <c r="X124" s="131"/>
    </row>
    <row r="125" s="86" customFormat="1" ht="20.25" customHeight="1" spans="1:24">
      <c r="A125" s="136">
        <v>746</v>
      </c>
      <c r="B125" s="137" t="s">
        <v>302</v>
      </c>
      <c r="C125" s="138">
        <v>230</v>
      </c>
      <c r="D125" s="138"/>
      <c r="E125" s="138"/>
      <c r="F125" s="78" t="s">
        <v>303</v>
      </c>
      <c r="G125" s="78"/>
      <c r="H125" s="116">
        <f t="shared" si="76"/>
        <v>21336</v>
      </c>
      <c r="I125" s="116">
        <f t="shared" si="77"/>
        <v>0</v>
      </c>
      <c r="J125" s="117">
        <f>SUM(J126)</f>
        <v>0</v>
      </c>
      <c r="K125" s="117">
        <f t="shared" ref="K125:S125" si="102">SUM(K126)</f>
        <v>0</v>
      </c>
      <c r="L125" s="117">
        <f t="shared" si="102"/>
        <v>0</v>
      </c>
      <c r="M125" s="117">
        <f t="shared" si="79"/>
        <v>21336</v>
      </c>
      <c r="N125" s="117">
        <f>SUM(N126)</f>
        <v>0</v>
      </c>
      <c r="O125" s="117">
        <f t="shared" si="102"/>
        <v>0</v>
      </c>
      <c r="P125" s="117">
        <f t="shared" si="102"/>
        <v>0</v>
      </c>
      <c r="Q125" s="117">
        <f t="shared" si="102"/>
        <v>0</v>
      </c>
      <c r="R125" s="117">
        <f t="shared" si="102"/>
        <v>0</v>
      </c>
      <c r="S125" s="117">
        <f t="shared" si="102"/>
        <v>21336</v>
      </c>
      <c r="T125" s="117"/>
      <c r="U125" s="117"/>
      <c r="V125" s="117"/>
      <c r="W125" s="140"/>
      <c r="X125" s="131"/>
    </row>
    <row r="126" s="86" customFormat="1" ht="20.25" customHeight="1" spans="1:24">
      <c r="A126" s="136">
        <v>746</v>
      </c>
      <c r="B126" s="137" t="s">
        <v>304</v>
      </c>
      <c r="C126" s="138">
        <v>230</v>
      </c>
      <c r="D126" s="138">
        <v>6</v>
      </c>
      <c r="E126" s="138"/>
      <c r="F126" s="78" t="s">
        <v>305</v>
      </c>
      <c r="G126" s="78"/>
      <c r="H126" s="116">
        <f t="shared" si="76"/>
        <v>21336</v>
      </c>
      <c r="I126" s="116">
        <f t="shared" si="77"/>
        <v>0</v>
      </c>
      <c r="J126" s="117">
        <f>SUM(J127)</f>
        <v>0</v>
      </c>
      <c r="K126" s="117">
        <f t="shared" ref="K126:S126" si="103">SUM(K127)</f>
        <v>0</v>
      </c>
      <c r="L126" s="117">
        <f t="shared" si="103"/>
        <v>0</v>
      </c>
      <c r="M126" s="117">
        <f t="shared" si="79"/>
        <v>21336</v>
      </c>
      <c r="N126" s="117">
        <f t="shared" si="103"/>
        <v>0</v>
      </c>
      <c r="O126" s="117">
        <f t="shared" si="103"/>
        <v>0</v>
      </c>
      <c r="P126" s="117">
        <f t="shared" si="103"/>
        <v>0</v>
      </c>
      <c r="Q126" s="117">
        <f t="shared" si="103"/>
        <v>0</v>
      </c>
      <c r="R126" s="117">
        <f t="shared" si="103"/>
        <v>0</v>
      </c>
      <c r="S126" s="117">
        <f t="shared" si="103"/>
        <v>21336</v>
      </c>
      <c r="T126" s="117"/>
      <c r="U126" s="117"/>
      <c r="V126" s="117"/>
      <c r="W126" s="140"/>
      <c r="X126" s="131"/>
    </row>
    <row r="127" s="86" customFormat="1" ht="20.25" customHeight="1" spans="1:24">
      <c r="A127" s="136">
        <v>746</v>
      </c>
      <c r="B127" s="137" t="s">
        <v>306</v>
      </c>
      <c r="C127" s="138">
        <v>230</v>
      </c>
      <c r="D127" s="138">
        <v>6</v>
      </c>
      <c r="E127" s="138">
        <v>1</v>
      </c>
      <c r="F127" s="78" t="s">
        <v>307</v>
      </c>
      <c r="G127" s="78"/>
      <c r="H127" s="116">
        <f t="shared" si="76"/>
        <v>21336</v>
      </c>
      <c r="I127" s="116">
        <f t="shared" si="77"/>
        <v>0</v>
      </c>
      <c r="J127" s="117">
        <v>0</v>
      </c>
      <c r="K127" s="117">
        <v>0</v>
      </c>
      <c r="L127" s="117">
        <v>0</v>
      </c>
      <c r="M127" s="117">
        <f t="shared" si="79"/>
        <v>21336</v>
      </c>
      <c r="N127" s="117">
        <v>0</v>
      </c>
      <c r="O127" s="117">
        <v>0</v>
      </c>
      <c r="P127" s="117">
        <v>0</v>
      </c>
      <c r="Q127" s="117">
        <v>0</v>
      </c>
      <c r="R127" s="117"/>
      <c r="S127" s="117">
        <v>21336</v>
      </c>
      <c r="T127" s="117"/>
      <c r="U127" s="117"/>
      <c r="V127" s="117"/>
      <c r="W127" s="140"/>
      <c r="X127" s="131"/>
    </row>
    <row r="128" s="86" customFormat="1" ht="20.25" customHeight="1" spans="1:24">
      <c r="A128" s="136">
        <v>746</v>
      </c>
      <c r="B128" s="137" t="s">
        <v>308</v>
      </c>
      <c r="C128" s="138">
        <v>232</v>
      </c>
      <c r="D128" s="138"/>
      <c r="E128" s="138"/>
      <c r="F128" s="78" t="s">
        <v>309</v>
      </c>
      <c r="G128" s="78"/>
      <c r="H128" s="116">
        <f t="shared" si="76"/>
        <v>10000</v>
      </c>
      <c r="I128" s="116">
        <f t="shared" si="77"/>
        <v>0</v>
      </c>
      <c r="J128" s="117">
        <f>J129</f>
        <v>0</v>
      </c>
      <c r="K128" s="117">
        <f>K129</f>
        <v>0</v>
      </c>
      <c r="L128" s="117">
        <f>L129</f>
        <v>0</v>
      </c>
      <c r="M128" s="117">
        <f>SUM(N128:R128)</f>
        <v>10000</v>
      </c>
      <c r="N128" s="117">
        <f t="shared" ref="N128:S128" si="104">N129</f>
        <v>0</v>
      </c>
      <c r="O128" s="117">
        <f t="shared" si="104"/>
        <v>10000</v>
      </c>
      <c r="P128" s="117">
        <f t="shared" si="104"/>
        <v>0</v>
      </c>
      <c r="Q128" s="117">
        <f t="shared" si="104"/>
        <v>0</v>
      </c>
      <c r="R128" s="117">
        <f t="shared" si="104"/>
        <v>0</v>
      </c>
      <c r="S128" s="117">
        <f t="shared" si="104"/>
        <v>0</v>
      </c>
      <c r="T128" s="117"/>
      <c r="U128" s="117"/>
      <c r="V128" s="117"/>
      <c r="W128" s="140"/>
      <c r="X128" s="131"/>
    </row>
    <row r="129" s="86" customFormat="1" ht="20.25" customHeight="1" spans="1:24">
      <c r="A129" s="136">
        <v>746</v>
      </c>
      <c r="B129" s="137" t="s">
        <v>310</v>
      </c>
      <c r="C129" s="138">
        <v>232</v>
      </c>
      <c r="D129" s="138" t="s">
        <v>311</v>
      </c>
      <c r="E129" s="138"/>
      <c r="F129" s="78" t="s">
        <v>312</v>
      </c>
      <c r="G129" s="78"/>
      <c r="H129" s="116">
        <f t="shared" si="76"/>
        <v>10000</v>
      </c>
      <c r="I129" s="116">
        <f t="shared" si="77"/>
        <v>0</v>
      </c>
      <c r="J129" s="117">
        <f>SUM(J130)</f>
        <v>0</v>
      </c>
      <c r="K129" s="117">
        <f t="shared" ref="K129:S129" si="105">SUM(K130)</f>
        <v>0</v>
      </c>
      <c r="L129" s="117">
        <f t="shared" si="105"/>
        <v>0</v>
      </c>
      <c r="M129" s="117">
        <f>SUM(N129:R129)</f>
        <v>10000</v>
      </c>
      <c r="N129" s="117">
        <f t="shared" si="105"/>
        <v>0</v>
      </c>
      <c r="O129" s="117">
        <f t="shared" si="105"/>
        <v>10000</v>
      </c>
      <c r="P129" s="117">
        <f t="shared" si="105"/>
        <v>0</v>
      </c>
      <c r="Q129" s="117">
        <f t="shared" si="105"/>
        <v>0</v>
      </c>
      <c r="R129" s="117">
        <f t="shared" si="105"/>
        <v>0</v>
      </c>
      <c r="S129" s="117">
        <f t="shared" si="105"/>
        <v>0</v>
      </c>
      <c r="T129" s="117"/>
      <c r="U129" s="117"/>
      <c r="V129" s="117"/>
      <c r="W129" s="140"/>
      <c r="X129" s="131"/>
    </row>
    <row r="130" s="86" customFormat="1" ht="20.25" customHeight="1" spans="1:24">
      <c r="A130" s="136">
        <v>746</v>
      </c>
      <c r="B130" s="137" t="s">
        <v>313</v>
      </c>
      <c r="C130" s="138">
        <v>232</v>
      </c>
      <c r="D130" s="138" t="s">
        <v>311</v>
      </c>
      <c r="E130" s="138" t="s">
        <v>164</v>
      </c>
      <c r="F130" s="78" t="s">
        <v>314</v>
      </c>
      <c r="G130" s="78"/>
      <c r="H130" s="116">
        <f t="shared" si="76"/>
        <v>10000</v>
      </c>
      <c r="I130" s="116">
        <f t="shared" ref="I130" si="106">SUM(J130:L130)</f>
        <v>0</v>
      </c>
      <c r="J130" s="117">
        <v>0</v>
      </c>
      <c r="K130" s="117">
        <v>0</v>
      </c>
      <c r="L130" s="117">
        <v>0</v>
      </c>
      <c r="M130" s="117">
        <f>SUM(N130:R130)</f>
        <v>10000</v>
      </c>
      <c r="N130" s="117">
        <v>0</v>
      </c>
      <c r="O130" s="117">
        <v>10000</v>
      </c>
      <c r="P130" s="117">
        <v>0</v>
      </c>
      <c r="Q130" s="117">
        <v>0</v>
      </c>
      <c r="R130" s="117">
        <v>0</v>
      </c>
      <c r="S130" s="117">
        <v>0</v>
      </c>
      <c r="T130" s="117"/>
      <c r="U130" s="117"/>
      <c r="V130" s="117"/>
      <c r="W130" s="140"/>
      <c r="X130" s="131"/>
    </row>
  </sheetData>
  <mergeCells count="15">
    <mergeCell ref="T1:V1"/>
    <mergeCell ref="A2:V2"/>
    <mergeCell ref="A3:F3"/>
    <mergeCell ref="S3:V3"/>
    <mergeCell ref="C4:E4"/>
    <mergeCell ref="I4:L4"/>
    <mergeCell ref="M4:S4"/>
    <mergeCell ref="A4:A5"/>
    <mergeCell ref="B4:B5"/>
    <mergeCell ref="F4:F5"/>
    <mergeCell ref="G4:G5"/>
    <mergeCell ref="H4:H5"/>
    <mergeCell ref="T4:T5"/>
    <mergeCell ref="U4:U5"/>
    <mergeCell ref="V4:V5"/>
  </mergeCells>
  <printOptions horizontalCentered="1"/>
  <pageMargins left="0.700694444444445" right="0.700694444444445" top="0.751388888888889" bottom="0.751388888888889" header="0.298611111111111" footer="0.298611111111111"/>
  <pageSetup paperSize="9" scale="72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3"/>
  <sheetViews>
    <sheetView topLeftCell="A10" workbookViewId="0">
      <selection activeCell="G32" sqref="G32:H32"/>
    </sheetView>
  </sheetViews>
  <sheetFormatPr defaultColWidth="9" defaultRowHeight="14.4"/>
  <cols>
    <col min="1" max="1" width="29" customWidth="1"/>
    <col min="2" max="2" width="9" hidden="1" customWidth="1"/>
    <col min="3" max="3" width="13.6296296296296" customWidth="1"/>
    <col min="4" max="4" width="27.5" customWidth="1"/>
    <col min="5" max="5" width="9" hidden="1" customWidth="1"/>
    <col min="6" max="8" width="15" customWidth="1"/>
    <col min="9" max="9" width="1.87962962962963" customWidth="1"/>
  </cols>
  <sheetData>
    <row r="1" ht="33" customHeight="1" spans="1:9">
      <c r="A1" s="101" t="s">
        <v>315</v>
      </c>
      <c r="B1" s="101"/>
      <c r="C1" s="101"/>
      <c r="D1" s="101"/>
      <c r="E1" s="101"/>
      <c r="F1" s="101"/>
      <c r="G1" s="101"/>
      <c r="H1" s="101"/>
      <c r="I1" s="68"/>
    </row>
    <row r="2" ht="18" customHeight="1" spans="1:9">
      <c r="A2" s="119" t="s">
        <v>2</v>
      </c>
      <c r="B2" s="119"/>
      <c r="C2" s="119"/>
      <c r="D2" s="119"/>
      <c r="E2" s="119"/>
      <c r="F2" s="119"/>
      <c r="G2" s="119"/>
      <c r="H2" s="84" t="s">
        <v>46</v>
      </c>
      <c r="I2" s="68"/>
    </row>
    <row r="3" ht="18" customHeight="1" spans="1:9">
      <c r="A3" s="120" t="s">
        <v>316</v>
      </c>
      <c r="B3" s="121"/>
      <c r="C3" s="122"/>
      <c r="D3" s="120" t="s">
        <v>317</v>
      </c>
      <c r="E3" s="121"/>
      <c r="F3" s="121"/>
      <c r="G3" s="121"/>
      <c r="H3" s="122"/>
      <c r="I3" s="127"/>
    </row>
    <row r="4" ht="18" customHeight="1" spans="1:9">
      <c r="A4" s="69" t="s">
        <v>318</v>
      </c>
      <c r="B4" s="69"/>
      <c r="C4" s="110" t="s">
        <v>7</v>
      </c>
      <c r="D4" s="110" t="s">
        <v>318</v>
      </c>
      <c r="E4" s="69"/>
      <c r="F4" s="110" t="s">
        <v>50</v>
      </c>
      <c r="G4" s="110" t="s">
        <v>319</v>
      </c>
      <c r="H4" s="110" t="s">
        <v>320</v>
      </c>
      <c r="I4" s="127"/>
    </row>
    <row r="5" ht="15" customHeight="1" spans="1:9">
      <c r="A5" s="69" t="s">
        <v>321</v>
      </c>
      <c r="B5" s="69"/>
      <c r="C5" s="123">
        <f>C6+C7+C17</f>
        <v>291200</v>
      </c>
      <c r="D5" s="124" t="s">
        <v>322</v>
      </c>
      <c r="E5" s="124">
        <v>201</v>
      </c>
      <c r="F5" s="123">
        <v>10562</v>
      </c>
      <c r="G5" s="123">
        <v>10562</v>
      </c>
      <c r="H5" s="123">
        <v>0</v>
      </c>
      <c r="I5" s="127"/>
    </row>
    <row r="6" ht="13.5" customHeight="1" spans="1:9">
      <c r="A6" s="69" t="s">
        <v>323</v>
      </c>
      <c r="B6" s="69">
        <v>1</v>
      </c>
      <c r="C6" s="123">
        <v>1437.71</v>
      </c>
      <c r="D6" s="124" t="s">
        <v>324</v>
      </c>
      <c r="E6" s="124">
        <v>203</v>
      </c>
      <c r="F6" s="123">
        <v>0</v>
      </c>
      <c r="G6" s="123">
        <v>0</v>
      </c>
      <c r="H6" s="123">
        <v>0</v>
      </c>
      <c r="I6" s="127"/>
    </row>
    <row r="7" ht="24" customHeight="1" spans="1:9">
      <c r="A7" s="69" t="s">
        <v>325</v>
      </c>
      <c r="B7" s="69">
        <v>2</v>
      </c>
      <c r="C7" s="123">
        <v>1000</v>
      </c>
      <c r="D7" s="124" t="s">
        <v>326</v>
      </c>
      <c r="E7" s="124">
        <v>204</v>
      </c>
      <c r="F7" s="123">
        <v>1179</v>
      </c>
      <c r="G7" s="123">
        <v>1179</v>
      </c>
      <c r="H7" s="123">
        <v>0</v>
      </c>
      <c r="I7" s="127"/>
    </row>
    <row r="8" ht="13.5" customHeight="1" spans="1:9">
      <c r="A8" s="69" t="s">
        <v>327</v>
      </c>
      <c r="B8" s="69">
        <v>90101</v>
      </c>
      <c r="C8" s="123">
        <v>560</v>
      </c>
      <c r="D8" s="124" t="s">
        <v>328</v>
      </c>
      <c r="E8" s="124">
        <v>205</v>
      </c>
      <c r="F8" s="123">
        <v>3768</v>
      </c>
      <c r="G8" s="123">
        <v>3768</v>
      </c>
      <c r="H8" s="123">
        <v>0</v>
      </c>
      <c r="I8" s="127"/>
    </row>
    <row r="9" ht="13.5" customHeight="1" spans="1:9">
      <c r="A9" s="69" t="s">
        <v>329</v>
      </c>
      <c r="B9" s="69">
        <v>90102</v>
      </c>
      <c r="C9" s="123">
        <v>0</v>
      </c>
      <c r="D9" s="124" t="s">
        <v>330</v>
      </c>
      <c r="E9" s="124">
        <v>206</v>
      </c>
      <c r="F9" s="123">
        <v>10138</v>
      </c>
      <c r="G9" s="123">
        <v>10138</v>
      </c>
      <c r="H9" s="123">
        <v>0</v>
      </c>
      <c r="I9" s="127"/>
    </row>
    <row r="10" ht="13.5" customHeight="1" spans="1:9">
      <c r="A10" s="69" t="s">
        <v>331</v>
      </c>
      <c r="B10" s="69">
        <v>90103</v>
      </c>
      <c r="C10" s="123">
        <v>0</v>
      </c>
      <c r="D10" s="124" t="s">
        <v>332</v>
      </c>
      <c r="E10" s="124">
        <v>207</v>
      </c>
      <c r="F10" s="123">
        <v>0</v>
      </c>
      <c r="G10" s="123">
        <v>0</v>
      </c>
      <c r="H10" s="123">
        <v>0</v>
      </c>
      <c r="I10" s="127"/>
    </row>
    <row r="11" ht="13.5" customHeight="1" spans="1:9">
      <c r="A11" s="69" t="s">
        <v>333</v>
      </c>
      <c r="B11" s="69">
        <v>90104</v>
      </c>
      <c r="C11" s="123">
        <v>0</v>
      </c>
      <c r="D11" s="124" t="s">
        <v>334</v>
      </c>
      <c r="E11" s="124">
        <v>208</v>
      </c>
      <c r="F11" s="123">
        <v>1277</v>
      </c>
      <c r="G11" s="123">
        <v>1277</v>
      </c>
      <c r="H11" s="123">
        <v>0</v>
      </c>
      <c r="I11" s="127"/>
    </row>
    <row r="12" ht="25.5" customHeight="1" spans="1:9">
      <c r="A12" s="69" t="s">
        <v>335</v>
      </c>
      <c r="B12" s="69">
        <v>90105</v>
      </c>
      <c r="C12" s="123">
        <v>0</v>
      </c>
      <c r="D12" s="124" t="s">
        <v>336</v>
      </c>
      <c r="E12" s="124">
        <v>209</v>
      </c>
      <c r="F12" s="123">
        <v>0</v>
      </c>
      <c r="G12" s="123">
        <v>0</v>
      </c>
      <c r="H12" s="123">
        <v>0</v>
      </c>
      <c r="I12" s="127"/>
    </row>
    <row r="13" ht="13.5" customHeight="1" spans="1:9">
      <c r="A13" s="69" t="s">
        <v>337</v>
      </c>
      <c r="B13" s="69">
        <v>90106</v>
      </c>
      <c r="C13" s="123">
        <v>440</v>
      </c>
      <c r="D13" s="124" t="s">
        <v>338</v>
      </c>
      <c r="E13" s="124">
        <v>210</v>
      </c>
      <c r="F13" s="123">
        <v>0</v>
      </c>
      <c r="G13" s="123">
        <v>0</v>
      </c>
      <c r="H13" s="123">
        <v>0</v>
      </c>
      <c r="I13" s="127"/>
    </row>
    <row r="14" ht="13.5" customHeight="1" spans="1:9">
      <c r="A14" s="69" t="s">
        <v>339</v>
      </c>
      <c r="B14" s="69">
        <v>4</v>
      </c>
      <c r="C14" s="123"/>
      <c r="D14" s="124" t="s">
        <v>340</v>
      </c>
      <c r="E14" s="124">
        <v>211</v>
      </c>
      <c r="F14" s="123">
        <v>935</v>
      </c>
      <c r="G14" s="123">
        <v>935</v>
      </c>
      <c r="H14" s="123">
        <v>0</v>
      </c>
      <c r="I14" s="127"/>
    </row>
    <row r="15" ht="13.5" customHeight="1" spans="1:9">
      <c r="A15" s="69" t="s">
        <v>341</v>
      </c>
      <c r="B15" s="69">
        <v>5</v>
      </c>
      <c r="C15" s="123">
        <v>0</v>
      </c>
      <c r="D15" s="124" t="s">
        <v>342</v>
      </c>
      <c r="E15" s="124">
        <v>212</v>
      </c>
      <c r="F15" s="123">
        <v>316380</v>
      </c>
      <c r="G15" s="123">
        <f>F15-H15</f>
        <v>157880</v>
      </c>
      <c r="H15" s="123">
        <v>158500</v>
      </c>
      <c r="I15" s="127"/>
    </row>
    <row r="16" ht="14.25" customHeight="1" spans="1:9">
      <c r="A16" s="125" t="s">
        <v>343</v>
      </c>
      <c r="B16" s="125">
        <v>7</v>
      </c>
      <c r="C16" s="123">
        <v>0</v>
      </c>
      <c r="D16" s="124" t="s">
        <v>344</v>
      </c>
      <c r="E16" s="124">
        <v>213</v>
      </c>
      <c r="F16" s="123">
        <v>1480</v>
      </c>
      <c r="G16" s="123">
        <v>1480</v>
      </c>
      <c r="H16" s="123">
        <v>0</v>
      </c>
      <c r="I16" s="127"/>
    </row>
    <row r="17" ht="13.5" customHeight="1" spans="1:9">
      <c r="A17" s="69" t="s">
        <v>345</v>
      </c>
      <c r="B17" s="69"/>
      <c r="C17" s="123">
        <v>288762.29</v>
      </c>
      <c r="D17" s="124" t="s">
        <v>346</v>
      </c>
      <c r="E17" s="124">
        <v>214</v>
      </c>
      <c r="F17" s="123">
        <v>1367</v>
      </c>
      <c r="G17" s="123">
        <v>1367</v>
      </c>
      <c r="H17" s="123">
        <v>0</v>
      </c>
      <c r="I17" s="127"/>
    </row>
    <row r="18" ht="13.5" customHeight="1" spans="1:9">
      <c r="A18" s="69"/>
      <c r="B18" s="69"/>
      <c r="C18" s="123"/>
      <c r="D18" s="124" t="s">
        <v>347</v>
      </c>
      <c r="E18" s="124">
        <v>215</v>
      </c>
      <c r="F18" s="123">
        <v>66500</v>
      </c>
      <c r="G18" s="123">
        <v>66500</v>
      </c>
      <c r="H18" s="123">
        <v>0</v>
      </c>
      <c r="I18" s="127"/>
    </row>
    <row r="19" ht="13.5" customHeight="1" spans="1:9">
      <c r="A19" s="125" t="s">
        <v>348</v>
      </c>
      <c r="B19" s="125">
        <v>3</v>
      </c>
      <c r="C19" s="123">
        <v>158500</v>
      </c>
      <c r="D19" s="124" t="s">
        <v>349</v>
      </c>
      <c r="E19" s="124">
        <v>216</v>
      </c>
      <c r="F19" s="123">
        <v>0</v>
      </c>
      <c r="G19" s="123">
        <v>0</v>
      </c>
      <c r="H19" s="123">
        <v>0</v>
      </c>
      <c r="I19" s="127"/>
    </row>
    <row r="20" ht="13.5" customHeight="1" spans="1:9">
      <c r="A20" s="69"/>
      <c r="B20" s="69"/>
      <c r="C20" s="123"/>
      <c r="D20" s="124" t="s">
        <v>350</v>
      </c>
      <c r="E20" s="124">
        <v>217</v>
      </c>
      <c r="F20" s="123">
        <v>10</v>
      </c>
      <c r="G20" s="123">
        <v>10</v>
      </c>
      <c r="H20" s="123">
        <v>0</v>
      </c>
      <c r="I20" s="127"/>
    </row>
    <row r="21" ht="13.5" customHeight="1" spans="1:9">
      <c r="A21" s="69"/>
      <c r="B21" s="69"/>
      <c r="C21" s="123"/>
      <c r="D21" s="124" t="s">
        <v>351</v>
      </c>
      <c r="E21" s="124">
        <v>219</v>
      </c>
      <c r="F21" s="123">
        <v>0</v>
      </c>
      <c r="G21" s="123">
        <v>0</v>
      </c>
      <c r="H21" s="123">
        <v>0</v>
      </c>
      <c r="I21" s="127"/>
    </row>
    <row r="22" ht="13.5" customHeight="1" spans="1:9">
      <c r="A22" s="69"/>
      <c r="B22" s="69"/>
      <c r="C22" s="123"/>
      <c r="D22" s="124" t="s">
        <v>352</v>
      </c>
      <c r="E22" s="124">
        <v>220</v>
      </c>
      <c r="F22" s="123">
        <v>2023</v>
      </c>
      <c r="G22" s="123">
        <v>2023</v>
      </c>
      <c r="H22" s="123">
        <v>0</v>
      </c>
      <c r="I22" s="127"/>
    </row>
    <row r="23" ht="13.5" customHeight="1" spans="1:9">
      <c r="A23" s="69"/>
      <c r="B23" s="69"/>
      <c r="C23" s="123"/>
      <c r="D23" s="124" t="s">
        <v>353</v>
      </c>
      <c r="E23" s="124">
        <v>221</v>
      </c>
      <c r="F23" s="123">
        <v>0</v>
      </c>
      <c r="G23" s="123">
        <v>0</v>
      </c>
      <c r="H23" s="123">
        <v>0</v>
      </c>
      <c r="I23" s="127"/>
    </row>
    <row r="24" ht="13.5" customHeight="1" spans="1:9">
      <c r="A24" s="69"/>
      <c r="B24" s="69"/>
      <c r="C24" s="123"/>
      <c r="D24" s="124" t="s">
        <v>354</v>
      </c>
      <c r="E24" s="124">
        <v>222</v>
      </c>
      <c r="F24" s="123">
        <v>0</v>
      </c>
      <c r="G24" s="123">
        <v>0</v>
      </c>
      <c r="H24" s="123">
        <v>0</v>
      </c>
      <c r="I24" s="127"/>
    </row>
    <row r="25" ht="13.5" customHeight="1" spans="1:9">
      <c r="A25" s="69"/>
      <c r="B25" s="69"/>
      <c r="C25" s="123"/>
      <c r="D25" s="124" t="s">
        <v>355</v>
      </c>
      <c r="E25" s="124">
        <v>224</v>
      </c>
      <c r="F25" s="123">
        <v>2745</v>
      </c>
      <c r="G25" s="123">
        <v>2745</v>
      </c>
      <c r="H25" s="123">
        <v>0</v>
      </c>
      <c r="I25" s="127"/>
    </row>
    <row r="26" ht="13.5" customHeight="1" spans="1:9">
      <c r="A26" s="69"/>
      <c r="B26" s="69"/>
      <c r="C26" s="123"/>
      <c r="D26" s="124" t="s">
        <v>356</v>
      </c>
      <c r="E26" s="124">
        <v>227</v>
      </c>
      <c r="F26" s="123">
        <v>0</v>
      </c>
      <c r="G26" s="123">
        <v>0</v>
      </c>
      <c r="H26" s="123">
        <v>0</v>
      </c>
      <c r="I26" s="127"/>
    </row>
    <row r="27" ht="13.5" customHeight="1" spans="1:9">
      <c r="A27" s="69"/>
      <c r="B27" s="69"/>
      <c r="C27" s="123"/>
      <c r="D27" s="124" t="s">
        <v>357</v>
      </c>
      <c r="E27" s="124">
        <v>229</v>
      </c>
      <c r="F27" s="123">
        <v>0</v>
      </c>
      <c r="G27" s="123">
        <v>0</v>
      </c>
      <c r="H27" s="123">
        <v>0</v>
      </c>
      <c r="I27" s="127"/>
    </row>
    <row r="28" ht="13.5" customHeight="1" spans="1:9">
      <c r="A28" s="69"/>
      <c r="B28" s="69"/>
      <c r="C28" s="123"/>
      <c r="D28" s="124" t="s">
        <v>358</v>
      </c>
      <c r="E28" s="124">
        <v>230</v>
      </c>
      <c r="F28" s="123">
        <v>21336</v>
      </c>
      <c r="G28" s="123">
        <v>21336</v>
      </c>
      <c r="H28" s="123">
        <v>0</v>
      </c>
      <c r="I28" s="127"/>
    </row>
    <row r="29" ht="13.5" customHeight="1" spans="1:9">
      <c r="A29" s="69"/>
      <c r="B29" s="69"/>
      <c r="C29" s="123"/>
      <c r="D29" s="124" t="s">
        <v>359</v>
      </c>
      <c r="E29" s="124">
        <v>231</v>
      </c>
      <c r="F29" s="123">
        <v>0</v>
      </c>
      <c r="G29" s="123">
        <v>0</v>
      </c>
      <c r="H29" s="123">
        <v>0</v>
      </c>
      <c r="I29" s="127"/>
    </row>
    <row r="30" ht="13.5" customHeight="1" spans="1:9">
      <c r="A30" s="69"/>
      <c r="B30" s="69"/>
      <c r="C30" s="123"/>
      <c r="D30" s="124" t="s">
        <v>360</v>
      </c>
      <c r="E30" s="124">
        <v>232</v>
      </c>
      <c r="F30" s="123">
        <v>10000</v>
      </c>
      <c r="G30" s="123">
        <v>10000</v>
      </c>
      <c r="H30" s="123">
        <v>0</v>
      </c>
      <c r="I30" s="127"/>
    </row>
    <row r="31" ht="13.5" customHeight="1" spans="1:9">
      <c r="A31" s="69"/>
      <c r="B31" s="69"/>
      <c r="C31" s="123"/>
      <c r="D31" s="124" t="s">
        <v>361</v>
      </c>
      <c r="E31" s="124">
        <v>233</v>
      </c>
      <c r="F31" s="123">
        <v>0</v>
      </c>
      <c r="G31" s="123">
        <v>0</v>
      </c>
      <c r="H31" s="123">
        <v>0</v>
      </c>
      <c r="I31" s="127"/>
    </row>
    <row r="32" ht="13.5" customHeight="1" spans="1:9">
      <c r="A32" s="110" t="s">
        <v>362</v>
      </c>
      <c r="B32" s="69"/>
      <c r="C32" s="123">
        <f>C5+C19</f>
        <v>449700</v>
      </c>
      <c r="D32" s="126" t="s">
        <v>363</v>
      </c>
      <c r="E32" s="124"/>
      <c r="F32" s="123">
        <f>SUM(F5:F31)</f>
        <v>449700</v>
      </c>
      <c r="G32" s="123">
        <f>SUM(G5:G31)</f>
        <v>291200</v>
      </c>
      <c r="H32" s="123">
        <f>SUM(H5:H31)</f>
        <v>158500</v>
      </c>
      <c r="I32" s="127"/>
    </row>
    <row r="33" ht="11.25" customHeight="1" spans="1:9">
      <c r="A33" s="81"/>
      <c r="B33" s="81"/>
      <c r="C33" s="81"/>
      <c r="D33" s="81"/>
      <c r="E33" s="81"/>
      <c r="F33" s="81"/>
      <c r="G33" s="81"/>
      <c r="H33" s="81"/>
      <c r="I33" s="68"/>
    </row>
  </sheetData>
  <mergeCells count="4">
    <mergeCell ref="A1:H1"/>
    <mergeCell ref="A2:G2"/>
    <mergeCell ref="A3:C3"/>
    <mergeCell ref="D3:H3"/>
  </mergeCells>
  <pageMargins left="0.7" right="0.7" top="0.75" bottom="0.75" header="0.3" footer="0.3"/>
  <pageSetup paperSize="9" scale="76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2"/>
  <sheetViews>
    <sheetView topLeftCell="D55" workbookViewId="0">
      <selection activeCell="I6" sqref="I6"/>
    </sheetView>
  </sheetViews>
  <sheetFormatPr defaultColWidth="9" defaultRowHeight="14.4"/>
  <cols>
    <col min="1" max="3" width="9" hidden="1" customWidth="1"/>
    <col min="4" max="4" width="4.75" style="67" customWidth="1"/>
    <col min="5" max="5" width="5.12962962962963" style="67" customWidth="1"/>
    <col min="6" max="6" width="4.12962962962963" style="67" customWidth="1"/>
    <col min="7" max="7" width="27.25" customWidth="1"/>
    <col min="8" max="8" width="9" hidden="1" customWidth="1"/>
    <col min="9" max="11" width="15.6296296296296" customWidth="1"/>
    <col min="12" max="12" width="1.87962962962963" customWidth="1"/>
  </cols>
  <sheetData>
    <row r="1" ht="45" customHeight="1" spans="1:12">
      <c r="A1" s="109"/>
      <c r="B1" s="110"/>
      <c r="C1" s="110"/>
      <c r="D1" s="111" t="s">
        <v>364</v>
      </c>
      <c r="E1" s="111"/>
      <c r="F1" s="111"/>
      <c r="G1" s="112"/>
      <c r="H1" s="112"/>
      <c r="I1" s="112"/>
      <c r="J1" s="112"/>
      <c r="K1" s="112"/>
      <c r="L1" s="68"/>
    </row>
    <row r="2" ht="18" customHeight="1" spans="1:12">
      <c r="A2" s="113" t="s">
        <v>2</v>
      </c>
      <c r="B2" s="113"/>
      <c r="C2" s="113"/>
      <c r="D2" s="113"/>
      <c r="E2" s="113"/>
      <c r="F2" s="113"/>
      <c r="G2" s="113"/>
      <c r="H2" s="113"/>
      <c r="I2" s="113"/>
      <c r="J2" s="84" t="s">
        <v>365</v>
      </c>
      <c r="K2" s="84"/>
      <c r="L2" s="68"/>
    </row>
    <row r="3" ht="18" customHeight="1" spans="1:12">
      <c r="A3" s="69"/>
      <c r="B3" s="69"/>
      <c r="C3" s="69"/>
      <c r="D3" s="74" t="s">
        <v>68</v>
      </c>
      <c r="E3" s="74"/>
      <c r="F3" s="74"/>
      <c r="G3" s="75" t="s">
        <v>366</v>
      </c>
      <c r="H3" s="75" t="s">
        <v>49</v>
      </c>
      <c r="I3" s="75" t="s">
        <v>367</v>
      </c>
      <c r="J3" s="75" t="s">
        <v>72</v>
      </c>
      <c r="K3" s="75" t="s">
        <v>73</v>
      </c>
      <c r="L3" s="73"/>
    </row>
    <row r="4" ht="18" customHeight="1" spans="1:12">
      <c r="A4" s="69"/>
      <c r="B4" s="69"/>
      <c r="C4" s="69"/>
      <c r="D4" s="74" t="s">
        <v>77</v>
      </c>
      <c r="E4" s="74" t="s">
        <v>78</v>
      </c>
      <c r="F4" s="74" t="s">
        <v>79</v>
      </c>
      <c r="G4" s="75"/>
      <c r="H4" s="75"/>
      <c r="I4" s="75"/>
      <c r="J4" s="75"/>
      <c r="K4" s="75"/>
      <c r="L4" s="73"/>
    </row>
    <row r="5" ht="18" customHeight="1" spans="1:12">
      <c r="A5" s="69"/>
      <c r="B5" s="69"/>
      <c r="C5" s="69"/>
      <c r="D5" s="74"/>
      <c r="E5" s="74"/>
      <c r="F5" s="74"/>
      <c r="G5" s="75"/>
      <c r="H5" s="75"/>
      <c r="I5" s="116">
        <f>J5+K5</f>
        <v>291200</v>
      </c>
      <c r="J5" s="116">
        <f>J6+J41+J51+J55+J61+J70+J74+J94+J101+J97+J105+J108+J112+J117+J120</f>
        <v>12151</v>
      </c>
      <c r="K5" s="116">
        <f>K6+K41+K51+K55+K61+K70+K74+K94+K101+K97+K105+K108+K112+K117+K120</f>
        <v>279049</v>
      </c>
      <c r="L5" s="73"/>
    </row>
    <row r="6" ht="18" customHeight="1" spans="1:12">
      <c r="A6" s="69"/>
      <c r="B6" s="69"/>
      <c r="C6" s="69"/>
      <c r="D6" s="74">
        <v>201</v>
      </c>
      <c r="E6" s="74"/>
      <c r="F6" s="74"/>
      <c r="G6" s="75" t="s">
        <v>91</v>
      </c>
      <c r="H6" s="75"/>
      <c r="I6" s="116">
        <f>SUM(J6:K6)</f>
        <v>10562</v>
      </c>
      <c r="J6" s="116">
        <v>6432</v>
      </c>
      <c r="K6" s="117">
        <v>4130</v>
      </c>
      <c r="L6" s="73"/>
    </row>
    <row r="7" ht="18" customHeight="1" spans="1:12">
      <c r="A7" s="69"/>
      <c r="B7" s="69"/>
      <c r="C7" s="69"/>
      <c r="D7" s="114">
        <v>201</v>
      </c>
      <c r="E7" s="114">
        <v>3</v>
      </c>
      <c r="F7" s="114"/>
      <c r="G7" s="115" t="s">
        <v>93</v>
      </c>
      <c r="H7" s="115"/>
      <c r="I7" s="116">
        <f>SUM(J7:K7)</f>
        <v>3326</v>
      </c>
      <c r="J7" s="116">
        <v>1557</v>
      </c>
      <c r="K7" s="117">
        <v>1769</v>
      </c>
      <c r="L7" s="73"/>
    </row>
    <row r="8" ht="18" customHeight="1" spans="1:12">
      <c r="A8" s="69"/>
      <c r="B8" s="69"/>
      <c r="C8" s="69"/>
      <c r="D8" s="114">
        <v>201</v>
      </c>
      <c r="E8" s="114">
        <v>3</v>
      </c>
      <c r="F8" s="114">
        <v>1</v>
      </c>
      <c r="G8" s="115" t="s">
        <v>95</v>
      </c>
      <c r="H8" s="115"/>
      <c r="I8" s="116">
        <f t="shared" ref="I8:I39" si="0">SUM(J8:K8)</f>
        <v>1557</v>
      </c>
      <c r="J8" s="116">
        <v>1557</v>
      </c>
      <c r="K8" s="117">
        <v>0</v>
      </c>
      <c r="L8" s="73"/>
    </row>
    <row r="9" ht="18" customHeight="1" spans="1:12">
      <c r="A9" s="69"/>
      <c r="B9" s="69"/>
      <c r="C9" s="69"/>
      <c r="D9" s="114">
        <v>201</v>
      </c>
      <c r="E9" s="114">
        <v>3</v>
      </c>
      <c r="F9" s="114">
        <v>2</v>
      </c>
      <c r="G9" s="115" t="s">
        <v>97</v>
      </c>
      <c r="H9" s="115"/>
      <c r="I9" s="116">
        <f t="shared" si="0"/>
        <v>643</v>
      </c>
      <c r="J9" s="116">
        <v>0</v>
      </c>
      <c r="K9" s="117">
        <v>643</v>
      </c>
      <c r="L9" s="73"/>
    </row>
    <row r="10" ht="18" customHeight="1" spans="1:12">
      <c r="A10" s="69"/>
      <c r="B10" s="69"/>
      <c r="C10" s="69"/>
      <c r="D10" s="114">
        <v>201</v>
      </c>
      <c r="E10" s="114">
        <v>3</v>
      </c>
      <c r="F10" s="114">
        <v>3</v>
      </c>
      <c r="G10" s="115" t="s">
        <v>99</v>
      </c>
      <c r="H10" s="115"/>
      <c r="I10" s="116">
        <f t="shared" si="0"/>
        <v>888</v>
      </c>
      <c r="J10" s="116">
        <v>0</v>
      </c>
      <c r="K10" s="117">
        <v>888</v>
      </c>
      <c r="L10" s="73"/>
    </row>
    <row r="11" ht="18" customHeight="1" spans="1:12">
      <c r="A11" s="69"/>
      <c r="B11" s="69"/>
      <c r="C11" s="69"/>
      <c r="D11" s="114">
        <v>201</v>
      </c>
      <c r="E11" s="114">
        <v>3</v>
      </c>
      <c r="F11" s="114">
        <v>6</v>
      </c>
      <c r="G11" s="115" t="s">
        <v>101</v>
      </c>
      <c r="H11" s="115"/>
      <c r="I11" s="116">
        <f t="shared" si="0"/>
        <v>238</v>
      </c>
      <c r="J11" s="116">
        <v>0</v>
      </c>
      <c r="K11" s="117">
        <v>238</v>
      </c>
      <c r="L11" s="73"/>
    </row>
    <row r="12" ht="18" customHeight="1" spans="1:12">
      <c r="A12" s="69"/>
      <c r="B12" s="69"/>
      <c r="C12" s="69"/>
      <c r="D12" s="114">
        <v>201</v>
      </c>
      <c r="E12" s="114">
        <v>4</v>
      </c>
      <c r="F12" s="114"/>
      <c r="G12" s="115" t="s">
        <v>103</v>
      </c>
      <c r="H12" s="115"/>
      <c r="I12" s="116">
        <f t="shared" si="0"/>
        <v>1877</v>
      </c>
      <c r="J12" s="116">
        <v>1585</v>
      </c>
      <c r="K12" s="117">
        <v>292</v>
      </c>
      <c r="L12" s="73"/>
    </row>
    <row r="13" ht="18" customHeight="1" spans="1:12">
      <c r="A13" s="69"/>
      <c r="B13" s="69"/>
      <c r="C13" s="69"/>
      <c r="D13" s="114">
        <v>201</v>
      </c>
      <c r="E13" s="114">
        <v>4</v>
      </c>
      <c r="F13" s="114">
        <v>1</v>
      </c>
      <c r="G13" s="115" t="s">
        <v>95</v>
      </c>
      <c r="H13" s="115"/>
      <c r="I13" s="116">
        <f t="shared" si="0"/>
        <v>1585</v>
      </c>
      <c r="J13" s="116">
        <v>1585</v>
      </c>
      <c r="K13" s="117">
        <v>0</v>
      </c>
      <c r="L13" s="73"/>
    </row>
    <row r="14" ht="18" customHeight="1" spans="1:12">
      <c r="A14" s="69"/>
      <c r="B14" s="69"/>
      <c r="C14" s="69"/>
      <c r="D14" s="114">
        <v>201</v>
      </c>
      <c r="E14" s="114">
        <v>4</v>
      </c>
      <c r="F14" s="114">
        <v>2</v>
      </c>
      <c r="G14" s="115" t="s">
        <v>97</v>
      </c>
      <c r="H14" s="115"/>
      <c r="I14" s="116">
        <f t="shared" si="0"/>
        <v>292</v>
      </c>
      <c r="J14" s="116">
        <v>0</v>
      </c>
      <c r="K14" s="117">
        <v>292</v>
      </c>
      <c r="L14" s="73"/>
    </row>
    <row r="15" ht="18" customHeight="1" spans="1:12">
      <c r="A15" s="69"/>
      <c r="B15" s="69"/>
      <c r="C15" s="69"/>
      <c r="D15" s="114">
        <v>201</v>
      </c>
      <c r="E15" s="114">
        <v>5</v>
      </c>
      <c r="F15" s="114"/>
      <c r="G15" s="115" t="s">
        <v>107</v>
      </c>
      <c r="H15" s="115"/>
      <c r="I15" s="116">
        <f t="shared" si="0"/>
        <v>167</v>
      </c>
      <c r="J15" s="116">
        <v>0</v>
      </c>
      <c r="K15" s="117">
        <v>167</v>
      </c>
      <c r="L15" s="73"/>
    </row>
    <row r="16" ht="18" customHeight="1" spans="1:12">
      <c r="A16" s="69"/>
      <c r="B16" s="69"/>
      <c r="C16" s="69"/>
      <c r="D16" s="114">
        <v>201</v>
      </c>
      <c r="E16" s="114">
        <v>5</v>
      </c>
      <c r="F16" s="114">
        <v>5</v>
      </c>
      <c r="G16" s="115" t="s">
        <v>109</v>
      </c>
      <c r="H16" s="115"/>
      <c r="I16" s="116">
        <f t="shared" si="0"/>
        <v>167</v>
      </c>
      <c r="J16" s="116">
        <v>0</v>
      </c>
      <c r="K16" s="117">
        <v>167</v>
      </c>
      <c r="L16" s="73"/>
    </row>
    <row r="17" ht="18" customHeight="1" spans="1:12">
      <c r="A17" s="69"/>
      <c r="B17" s="69"/>
      <c r="C17" s="69"/>
      <c r="D17" s="114">
        <v>201</v>
      </c>
      <c r="E17" s="114">
        <v>6</v>
      </c>
      <c r="F17" s="114"/>
      <c r="G17" s="115" t="s">
        <v>111</v>
      </c>
      <c r="H17" s="115"/>
      <c r="I17" s="116">
        <f t="shared" si="0"/>
        <v>1338</v>
      </c>
      <c r="J17" s="116">
        <v>1012</v>
      </c>
      <c r="K17" s="117">
        <v>326</v>
      </c>
      <c r="L17" s="73"/>
    </row>
    <row r="18" ht="18" customHeight="1" spans="1:12">
      <c r="A18" s="69"/>
      <c r="B18" s="69"/>
      <c r="C18" s="69"/>
      <c r="D18" s="114">
        <v>201</v>
      </c>
      <c r="E18" s="114">
        <v>6</v>
      </c>
      <c r="F18" s="114">
        <v>1</v>
      </c>
      <c r="G18" s="115" t="s">
        <v>95</v>
      </c>
      <c r="H18" s="115"/>
      <c r="I18" s="116">
        <f t="shared" si="0"/>
        <v>1012</v>
      </c>
      <c r="J18" s="116">
        <v>1012</v>
      </c>
      <c r="K18" s="117">
        <v>0</v>
      </c>
      <c r="L18" s="73"/>
    </row>
    <row r="19" ht="18" customHeight="1" spans="1:12">
      <c r="A19" s="69"/>
      <c r="B19" s="69"/>
      <c r="C19" s="69"/>
      <c r="D19" s="114">
        <v>201</v>
      </c>
      <c r="E19" s="114">
        <v>6</v>
      </c>
      <c r="F19" s="114">
        <v>2</v>
      </c>
      <c r="G19" s="115" t="s">
        <v>97</v>
      </c>
      <c r="H19" s="115"/>
      <c r="I19" s="116">
        <f t="shared" si="0"/>
        <v>65</v>
      </c>
      <c r="J19" s="116">
        <v>0</v>
      </c>
      <c r="K19" s="117">
        <v>65</v>
      </c>
      <c r="L19" s="73"/>
    </row>
    <row r="20" ht="18" customHeight="1" spans="1:12">
      <c r="A20" s="69"/>
      <c r="B20" s="69"/>
      <c r="C20" s="69"/>
      <c r="D20" s="114">
        <v>201</v>
      </c>
      <c r="E20" s="114">
        <v>6</v>
      </c>
      <c r="F20" s="114">
        <v>5</v>
      </c>
      <c r="G20" s="115" t="s">
        <v>115</v>
      </c>
      <c r="H20" s="115"/>
      <c r="I20" s="116">
        <f t="shared" si="0"/>
        <v>82</v>
      </c>
      <c r="J20" s="116">
        <v>0</v>
      </c>
      <c r="K20" s="117">
        <v>82</v>
      </c>
      <c r="L20" s="73"/>
    </row>
    <row r="21" ht="18" customHeight="1" spans="1:12">
      <c r="A21" s="69"/>
      <c r="B21" s="69"/>
      <c r="C21" s="69"/>
      <c r="D21" s="114">
        <v>201</v>
      </c>
      <c r="E21" s="114">
        <v>6</v>
      </c>
      <c r="F21" s="114">
        <v>7</v>
      </c>
      <c r="G21" s="115" t="s">
        <v>117</v>
      </c>
      <c r="H21" s="115"/>
      <c r="I21" s="116">
        <f t="shared" si="0"/>
        <v>3</v>
      </c>
      <c r="J21" s="116">
        <v>0</v>
      </c>
      <c r="K21" s="117">
        <v>3</v>
      </c>
      <c r="L21" s="73"/>
    </row>
    <row r="22" ht="18" customHeight="1" spans="1:12">
      <c r="A22" s="69"/>
      <c r="B22" s="69"/>
      <c r="C22" s="69"/>
      <c r="D22" s="114">
        <v>201</v>
      </c>
      <c r="E22" s="114">
        <v>6</v>
      </c>
      <c r="F22" s="114">
        <v>8</v>
      </c>
      <c r="G22" s="115" t="s">
        <v>119</v>
      </c>
      <c r="H22" s="115"/>
      <c r="I22" s="116">
        <f t="shared" si="0"/>
        <v>176</v>
      </c>
      <c r="J22" s="116">
        <v>0</v>
      </c>
      <c r="K22" s="117">
        <v>176</v>
      </c>
      <c r="L22" s="73"/>
    </row>
    <row r="23" ht="18" customHeight="1" spans="1:12">
      <c r="A23" s="69"/>
      <c r="B23" s="69"/>
      <c r="C23" s="69"/>
      <c r="D23" s="114">
        <v>201</v>
      </c>
      <c r="E23" s="114">
        <v>7</v>
      </c>
      <c r="F23" s="114"/>
      <c r="G23" s="115" t="s">
        <v>121</v>
      </c>
      <c r="H23" s="115"/>
      <c r="I23" s="116">
        <f t="shared" si="0"/>
        <v>800</v>
      </c>
      <c r="J23" s="116">
        <v>0</v>
      </c>
      <c r="K23" s="117">
        <v>800</v>
      </c>
      <c r="L23" s="73"/>
    </row>
    <row r="24" ht="18" customHeight="1" spans="1:12">
      <c r="A24" s="69"/>
      <c r="B24" s="69"/>
      <c r="C24" s="69"/>
      <c r="D24" s="114">
        <v>201</v>
      </c>
      <c r="E24" s="114">
        <v>7</v>
      </c>
      <c r="F24" s="114" t="s">
        <v>123</v>
      </c>
      <c r="G24" s="115" t="s">
        <v>97</v>
      </c>
      <c r="H24" s="115"/>
      <c r="I24" s="116">
        <f t="shared" si="0"/>
        <v>800</v>
      </c>
      <c r="J24" s="116">
        <v>0</v>
      </c>
      <c r="K24" s="117">
        <v>800</v>
      </c>
      <c r="L24" s="73"/>
    </row>
    <row r="25" ht="18" customHeight="1" spans="1:12">
      <c r="A25" s="69"/>
      <c r="B25" s="69"/>
      <c r="C25" s="69"/>
      <c r="D25" s="114">
        <v>201</v>
      </c>
      <c r="E25" s="114">
        <v>11</v>
      </c>
      <c r="F25" s="114"/>
      <c r="G25" s="115" t="s">
        <v>125</v>
      </c>
      <c r="H25" s="115"/>
      <c r="I25" s="116">
        <f t="shared" si="0"/>
        <v>272</v>
      </c>
      <c r="J25" s="116">
        <v>236</v>
      </c>
      <c r="K25" s="117">
        <v>36</v>
      </c>
      <c r="L25" s="73"/>
    </row>
    <row r="26" ht="18" customHeight="1" spans="1:12">
      <c r="A26" s="69"/>
      <c r="B26" s="69"/>
      <c r="C26" s="69"/>
      <c r="D26" s="114">
        <v>201</v>
      </c>
      <c r="E26" s="114">
        <v>11</v>
      </c>
      <c r="F26" s="114">
        <v>1</v>
      </c>
      <c r="G26" s="115" t="s">
        <v>95</v>
      </c>
      <c r="H26" s="115"/>
      <c r="I26" s="116">
        <f t="shared" si="0"/>
        <v>236</v>
      </c>
      <c r="J26" s="116">
        <v>236</v>
      </c>
      <c r="K26" s="117">
        <v>0</v>
      </c>
      <c r="L26" s="73"/>
    </row>
    <row r="27" ht="18" customHeight="1" spans="1:12">
      <c r="A27" s="69"/>
      <c r="B27" s="69"/>
      <c r="C27" s="69"/>
      <c r="D27" s="114">
        <v>201</v>
      </c>
      <c r="E27" s="114">
        <v>11</v>
      </c>
      <c r="F27" s="114">
        <v>2</v>
      </c>
      <c r="G27" s="115" t="s">
        <v>97</v>
      </c>
      <c r="H27" s="115"/>
      <c r="I27" s="116">
        <f t="shared" si="0"/>
        <v>36</v>
      </c>
      <c r="J27" s="116">
        <v>0</v>
      </c>
      <c r="K27" s="117">
        <v>36</v>
      </c>
      <c r="L27" s="73"/>
    </row>
    <row r="28" ht="18" customHeight="1" spans="1:12">
      <c r="A28" s="69"/>
      <c r="B28" s="69"/>
      <c r="C28" s="69"/>
      <c r="D28" s="114">
        <v>201</v>
      </c>
      <c r="E28" s="114">
        <v>13</v>
      </c>
      <c r="F28" s="114"/>
      <c r="G28" s="115" t="s">
        <v>129</v>
      </c>
      <c r="H28" s="115"/>
      <c r="I28" s="116">
        <f t="shared" si="0"/>
        <v>1034</v>
      </c>
      <c r="J28" s="116">
        <v>736</v>
      </c>
      <c r="K28" s="117">
        <v>298</v>
      </c>
      <c r="L28" s="73"/>
    </row>
    <row r="29" ht="18" customHeight="1" spans="1:12">
      <c r="A29" s="69"/>
      <c r="B29" s="69"/>
      <c r="C29" s="69"/>
      <c r="D29" s="114">
        <v>201</v>
      </c>
      <c r="E29" s="114">
        <v>13</v>
      </c>
      <c r="F29" s="114">
        <v>1</v>
      </c>
      <c r="G29" s="115" t="s">
        <v>95</v>
      </c>
      <c r="H29" s="115"/>
      <c r="I29" s="116">
        <f t="shared" si="0"/>
        <v>736</v>
      </c>
      <c r="J29" s="116">
        <v>736</v>
      </c>
      <c r="K29" s="117">
        <v>0</v>
      </c>
      <c r="L29" s="73"/>
    </row>
    <row r="30" ht="18" customHeight="1" spans="1:12">
      <c r="A30" s="69"/>
      <c r="B30" s="69"/>
      <c r="C30" s="69"/>
      <c r="D30" s="114">
        <v>201</v>
      </c>
      <c r="E30" s="114">
        <v>13</v>
      </c>
      <c r="F30" s="114">
        <v>8</v>
      </c>
      <c r="G30" s="115" t="s">
        <v>132</v>
      </c>
      <c r="H30" s="115"/>
      <c r="I30" s="116">
        <f t="shared" si="0"/>
        <v>298</v>
      </c>
      <c r="J30" s="116">
        <v>0</v>
      </c>
      <c r="K30" s="117">
        <v>298</v>
      </c>
      <c r="L30" s="73"/>
    </row>
    <row r="31" ht="18" customHeight="1" spans="1:12">
      <c r="A31" s="69"/>
      <c r="B31" s="69"/>
      <c r="C31" s="69"/>
      <c r="D31" s="114">
        <v>201</v>
      </c>
      <c r="E31" s="114">
        <v>29</v>
      </c>
      <c r="F31" s="114"/>
      <c r="G31" s="115" t="s">
        <v>134</v>
      </c>
      <c r="H31" s="115"/>
      <c r="I31" s="116">
        <f t="shared" si="0"/>
        <v>869</v>
      </c>
      <c r="J31" s="116">
        <v>610</v>
      </c>
      <c r="K31" s="117">
        <v>259</v>
      </c>
      <c r="L31" s="73"/>
    </row>
    <row r="32" ht="18" customHeight="1" spans="1:12">
      <c r="A32" s="69"/>
      <c r="B32" s="69"/>
      <c r="C32" s="69"/>
      <c r="D32" s="114">
        <v>201</v>
      </c>
      <c r="E32" s="114">
        <v>29</v>
      </c>
      <c r="F32" s="114">
        <v>1</v>
      </c>
      <c r="G32" s="115" t="s">
        <v>95</v>
      </c>
      <c r="H32" s="115"/>
      <c r="I32" s="116">
        <f t="shared" si="0"/>
        <v>610</v>
      </c>
      <c r="J32" s="116">
        <v>610</v>
      </c>
      <c r="K32" s="117">
        <v>0</v>
      </c>
      <c r="L32" s="73"/>
    </row>
    <row r="33" ht="18" customHeight="1" spans="1:12">
      <c r="A33" s="69"/>
      <c r="B33" s="69"/>
      <c r="C33" s="69"/>
      <c r="D33" s="114">
        <v>201</v>
      </c>
      <c r="E33" s="114">
        <v>29</v>
      </c>
      <c r="F33" s="114">
        <v>2</v>
      </c>
      <c r="G33" s="115" t="s">
        <v>97</v>
      </c>
      <c r="H33" s="115"/>
      <c r="I33" s="116">
        <f t="shared" si="0"/>
        <v>239</v>
      </c>
      <c r="J33" s="116">
        <v>0</v>
      </c>
      <c r="K33" s="117">
        <v>239</v>
      </c>
      <c r="L33" s="73"/>
    </row>
    <row r="34" ht="18" customHeight="1" spans="1:12">
      <c r="A34" s="69"/>
      <c r="B34" s="69"/>
      <c r="C34" s="69"/>
      <c r="D34" s="114">
        <v>201</v>
      </c>
      <c r="E34" s="114">
        <v>29</v>
      </c>
      <c r="F34" s="114">
        <v>99</v>
      </c>
      <c r="G34" s="115" t="s">
        <v>138</v>
      </c>
      <c r="H34" s="115"/>
      <c r="I34" s="116">
        <f t="shared" si="0"/>
        <v>20</v>
      </c>
      <c r="J34" s="116">
        <v>0</v>
      </c>
      <c r="K34" s="117">
        <v>20</v>
      </c>
      <c r="L34" s="73"/>
    </row>
    <row r="35" ht="18" customHeight="1" spans="1:12">
      <c r="A35" s="69"/>
      <c r="B35" s="69"/>
      <c r="C35" s="69"/>
      <c r="D35" s="114">
        <v>201</v>
      </c>
      <c r="E35" s="114" t="s">
        <v>140</v>
      </c>
      <c r="F35" s="114"/>
      <c r="G35" s="115" t="s">
        <v>141</v>
      </c>
      <c r="H35" s="115"/>
      <c r="I35" s="116">
        <f t="shared" si="0"/>
        <v>332</v>
      </c>
      <c r="J35" s="116">
        <v>154</v>
      </c>
      <c r="K35" s="117">
        <v>178</v>
      </c>
      <c r="L35" s="73"/>
    </row>
    <row r="36" ht="18" customHeight="1" spans="1:12">
      <c r="A36" s="69"/>
      <c r="B36" s="69"/>
      <c r="C36" s="69"/>
      <c r="D36" s="114">
        <v>201</v>
      </c>
      <c r="E36" s="114" t="s">
        <v>140</v>
      </c>
      <c r="F36" s="114">
        <v>1</v>
      </c>
      <c r="G36" s="115" t="s">
        <v>95</v>
      </c>
      <c r="H36" s="115"/>
      <c r="I36" s="116">
        <f t="shared" si="0"/>
        <v>154</v>
      </c>
      <c r="J36" s="116">
        <v>154</v>
      </c>
      <c r="K36" s="117">
        <v>0</v>
      </c>
      <c r="L36" s="73"/>
    </row>
    <row r="37" ht="18" customHeight="1" spans="1:12">
      <c r="A37" s="69"/>
      <c r="B37" s="69"/>
      <c r="C37" s="69"/>
      <c r="D37" s="114">
        <v>201</v>
      </c>
      <c r="E37" s="114" t="s">
        <v>140</v>
      </c>
      <c r="F37" s="114">
        <v>2</v>
      </c>
      <c r="G37" s="115" t="s">
        <v>97</v>
      </c>
      <c r="H37" s="115"/>
      <c r="I37" s="116">
        <f t="shared" si="0"/>
        <v>178</v>
      </c>
      <c r="J37" s="116">
        <v>0</v>
      </c>
      <c r="K37" s="117">
        <v>178</v>
      </c>
      <c r="L37" s="73"/>
    </row>
    <row r="38" ht="18" customHeight="1" spans="1:12">
      <c r="A38" s="69"/>
      <c r="B38" s="69"/>
      <c r="C38" s="69"/>
      <c r="D38" s="114">
        <v>201</v>
      </c>
      <c r="E38" s="114">
        <v>38</v>
      </c>
      <c r="F38" s="114"/>
      <c r="G38" s="115" t="s">
        <v>145</v>
      </c>
      <c r="H38" s="115"/>
      <c r="I38" s="116">
        <f t="shared" si="0"/>
        <v>547</v>
      </c>
      <c r="J38" s="116">
        <v>542</v>
      </c>
      <c r="K38" s="117">
        <v>5</v>
      </c>
      <c r="L38" s="73"/>
    </row>
    <row r="39" ht="18" customHeight="1" spans="1:12">
      <c r="A39" s="69"/>
      <c r="B39" s="69"/>
      <c r="C39" s="69"/>
      <c r="D39" s="114">
        <v>201</v>
      </c>
      <c r="E39" s="114">
        <v>38</v>
      </c>
      <c r="F39" s="114">
        <v>1</v>
      </c>
      <c r="G39" s="115" t="s">
        <v>95</v>
      </c>
      <c r="H39" s="115"/>
      <c r="I39" s="116">
        <f t="shared" si="0"/>
        <v>542</v>
      </c>
      <c r="J39" s="116">
        <v>542</v>
      </c>
      <c r="K39" s="117">
        <v>0</v>
      </c>
      <c r="L39" s="73"/>
    </row>
    <row r="40" ht="18" customHeight="1" spans="1:12">
      <c r="A40" s="69"/>
      <c r="B40" s="69"/>
      <c r="C40" s="69"/>
      <c r="D40" s="114">
        <v>201</v>
      </c>
      <c r="E40" s="114">
        <v>38</v>
      </c>
      <c r="F40" s="114">
        <v>2</v>
      </c>
      <c r="G40" s="115" t="s">
        <v>97</v>
      </c>
      <c r="H40" s="115"/>
      <c r="I40" s="116">
        <f t="shared" ref="I40:I71" si="1">SUM(J40:K40)</f>
        <v>5</v>
      </c>
      <c r="J40" s="116">
        <v>0</v>
      </c>
      <c r="K40" s="117">
        <v>5</v>
      </c>
      <c r="L40" s="73"/>
    </row>
    <row r="41" ht="18" customHeight="1" spans="1:12">
      <c r="A41" s="69"/>
      <c r="B41" s="69"/>
      <c r="C41" s="69"/>
      <c r="D41" s="114">
        <v>204</v>
      </c>
      <c r="E41" s="114"/>
      <c r="F41" s="114"/>
      <c r="G41" s="115" t="s">
        <v>149</v>
      </c>
      <c r="H41" s="115"/>
      <c r="I41" s="116">
        <f t="shared" si="1"/>
        <v>1179</v>
      </c>
      <c r="J41" s="116">
        <v>187</v>
      </c>
      <c r="K41" s="117">
        <v>992</v>
      </c>
      <c r="L41" s="73"/>
    </row>
    <row r="42" ht="18" customHeight="1" spans="1:12">
      <c r="A42" s="69"/>
      <c r="B42" s="69"/>
      <c r="C42" s="69"/>
      <c r="D42" s="114">
        <v>204</v>
      </c>
      <c r="E42" s="114">
        <v>2</v>
      </c>
      <c r="F42" s="114"/>
      <c r="G42" s="115" t="s">
        <v>151</v>
      </c>
      <c r="H42" s="115"/>
      <c r="I42" s="116">
        <f t="shared" si="1"/>
        <v>1073</v>
      </c>
      <c r="J42" s="116">
        <v>145</v>
      </c>
      <c r="K42" s="117">
        <v>928</v>
      </c>
      <c r="L42" s="73"/>
    </row>
    <row r="43" ht="18" customHeight="1" spans="1:12">
      <c r="A43" s="69"/>
      <c r="B43" s="69"/>
      <c r="C43" s="69"/>
      <c r="D43" s="114">
        <v>204</v>
      </c>
      <c r="E43" s="114">
        <v>2</v>
      </c>
      <c r="F43" s="114">
        <v>1</v>
      </c>
      <c r="G43" s="115" t="s">
        <v>95</v>
      </c>
      <c r="H43" s="115"/>
      <c r="I43" s="116">
        <f t="shared" si="1"/>
        <v>145</v>
      </c>
      <c r="J43" s="116">
        <v>145</v>
      </c>
      <c r="K43" s="117">
        <v>0</v>
      </c>
      <c r="L43" s="73"/>
    </row>
    <row r="44" ht="18" customHeight="1" spans="1:12">
      <c r="A44" s="69"/>
      <c r="B44" s="69"/>
      <c r="C44" s="69"/>
      <c r="D44" s="114">
        <v>204</v>
      </c>
      <c r="E44" s="114">
        <v>2</v>
      </c>
      <c r="F44" s="114">
        <v>3</v>
      </c>
      <c r="G44" s="115" t="s">
        <v>99</v>
      </c>
      <c r="H44" s="115"/>
      <c r="I44" s="116">
        <f t="shared" si="1"/>
        <v>133</v>
      </c>
      <c r="J44" s="116">
        <v>0</v>
      </c>
      <c r="K44" s="117">
        <v>133</v>
      </c>
      <c r="L44" s="73"/>
    </row>
    <row r="45" ht="18" customHeight="1" spans="1:12">
      <c r="A45" s="69"/>
      <c r="B45" s="69"/>
      <c r="C45" s="69"/>
      <c r="D45" s="114">
        <v>204</v>
      </c>
      <c r="E45" s="114">
        <v>2</v>
      </c>
      <c r="F45" s="114">
        <v>20</v>
      </c>
      <c r="G45" s="115" t="s">
        <v>155</v>
      </c>
      <c r="H45" s="115"/>
      <c r="I45" s="116">
        <f t="shared" si="1"/>
        <v>793</v>
      </c>
      <c r="J45" s="116">
        <v>0</v>
      </c>
      <c r="K45" s="117">
        <v>793</v>
      </c>
      <c r="L45" s="73"/>
    </row>
    <row r="46" ht="11.25" customHeight="1" spans="1:12">
      <c r="A46" s="81"/>
      <c r="B46" s="81"/>
      <c r="C46" s="81"/>
      <c r="D46" s="114">
        <v>204</v>
      </c>
      <c r="E46" s="114">
        <v>2</v>
      </c>
      <c r="F46" s="114">
        <v>99</v>
      </c>
      <c r="G46" s="115" t="s">
        <v>157</v>
      </c>
      <c r="H46" s="115"/>
      <c r="I46" s="116">
        <f t="shared" si="1"/>
        <v>2</v>
      </c>
      <c r="J46" s="116">
        <v>0</v>
      </c>
      <c r="K46" s="117">
        <v>2</v>
      </c>
      <c r="L46" s="68"/>
    </row>
    <row r="47" spans="4:11">
      <c r="D47" s="114">
        <v>204</v>
      </c>
      <c r="E47" s="114">
        <v>6</v>
      </c>
      <c r="F47" s="114"/>
      <c r="G47" s="115" t="s">
        <v>159</v>
      </c>
      <c r="H47" s="115"/>
      <c r="I47" s="116">
        <f t="shared" si="1"/>
        <v>46</v>
      </c>
      <c r="J47" s="116">
        <v>42</v>
      </c>
      <c r="K47" s="117">
        <v>4</v>
      </c>
    </row>
    <row r="48" spans="4:11">
      <c r="D48" s="114">
        <v>204</v>
      </c>
      <c r="E48" s="114">
        <v>6</v>
      </c>
      <c r="F48" s="114" t="s">
        <v>161</v>
      </c>
      <c r="G48" s="115" t="s">
        <v>162</v>
      </c>
      <c r="H48" s="115"/>
      <c r="I48" s="116">
        <f t="shared" si="1"/>
        <v>46</v>
      </c>
      <c r="J48" s="116">
        <v>42</v>
      </c>
      <c r="K48" s="117">
        <v>4</v>
      </c>
    </row>
    <row r="49" spans="4:11">
      <c r="D49" s="114">
        <v>204</v>
      </c>
      <c r="E49" s="114" t="s">
        <v>164</v>
      </c>
      <c r="F49" s="114"/>
      <c r="G49" s="115" t="s">
        <v>165</v>
      </c>
      <c r="H49" s="115"/>
      <c r="I49" s="116">
        <f t="shared" si="1"/>
        <v>102</v>
      </c>
      <c r="J49" s="116">
        <v>42</v>
      </c>
      <c r="K49" s="117">
        <v>60</v>
      </c>
    </row>
    <row r="50" spans="4:11">
      <c r="D50" s="114">
        <v>204</v>
      </c>
      <c r="E50" s="114" t="s">
        <v>164</v>
      </c>
      <c r="F50" s="114" t="s">
        <v>167</v>
      </c>
      <c r="G50" s="115" t="s">
        <v>168</v>
      </c>
      <c r="H50" s="115"/>
      <c r="I50" s="116">
        <f t="shared" si="1"/>
        <v>102</v>
      </c>
      <c r="J50" s="116">
        <v>42</v>
      </c>
      <c r="K50" s="117">
        <v>60</v>
      </c>
    </row>
    <row r="51" spans="4:11">
      <c r="D51" s="114">
        <v>205</v>
      </c>
      <c r="E51" s="114"/>
      <c r="F51" s="114"/>
      <c r="G51" s="115" t="s">
        <v>170</v>
      </c>
      <c r="H51" s="115"/>
      <c r="I51" s="116">
        <f t="shared" si="1"/>
        <v>3768</v>
      </c>
      <c r="J51" s="116">
        <v>0</v>
      </c>
      <c r="K51" s="117">
        <v>3768</v>
      </c>
    </row>
    <row r="52" spans="4:11">
      <c r="D52" s="114">
        <v>205</v>
      </c>
      <c r="E52" s="114">
        <v>2</v>
      </c>
      <c r="F52" s="114"/>
      <c r="G52" s="115" t="s">
        <v>172</v>
      </c>
      <c r="H52" s="115"/>
      <c r="I52" s="116">
        <f t="shared" si="1"/>
        <v>3768</v>
      </c>
      <c r="J52" s="116">
        <v>0</v>
      </c>
      <c r="K52" s="117">
        <v>3768</v>
      </c>
    </row>
    <row r="53" spans="4:11">
      <c r="D53" s="114">
        <v>205</v>
      </c>
      <c r="E53" s="114">
        <v>2</v>
      </c>
      <c r="F53" s="114">
        <v>4</v>
      </c>
      <c r="G53" s="115" t="s">
        <v>174</v>
      </c>
      <c r="H53" s="115"/>
      <c r="I53" s="116">
        <f t="shared" si="1"/>
        <v>3065</v>
      </c>
      <c r="J53" s="116">
        <v>0</v>
      </c>
      <c r="K53" s="117">
        <v>3065</v>
      </c>
    </row>
    <row r="54" spans="4:11">
      <c r="D54" s="114">
        <v>205</v>
      </c>
      <c r="E54" s="114">
        <v>2</v>
      </c>
      <c r="F54" s="114">
        <v>99</v>
      </c>
      <c r="G54" s="115" t="s">
        <v>176</v>
      </c>
      <c r="H54" s="115"/>
      <c r="I54" s="116">
        <f t="shared" si="1"/>
        <v>703</v>
      </c>
      <c r="J54" s="116">
        <v>0</v>
      </c>
      <c r="K54" s="117">
        <v>703</v>
      </c>
    </row>
    <row r="55" spans="4:11">
      <c r="D55" s="114">
        <v>206</v>
      </c>
      <c r="E55" s="114"/>
      <c r="F55" s="114"/>
      <c r="G55" s="115" t="s">
        <v>178</v>
      </c>
      <c r="H55" s="115"/>
      <c r="I55" s="116">
        <f t="shared" si="1"/>
        <v>10138</v>
      </c>
      <c r="J55" s="116">
        <v>87</v>
      </c>
      <c r="K55" s="117">
        <v>10051</v>
      </c>
    </row>
    <row r="56" spans="4:11">
      <c r="D56" s="114">
        <v>206</v>
      </c>
      <c r="E56" s="114">
        <v>4</v>
      </c>
      <c r="F56" s="114"/>
      <c r="G56" s="115" t="s">
        <v>180</v>
      </c>
      <c r="H56" s="115"/>
      <c r="I56" s="116">
        <f t="shared" si="1"/>
        <v>10000</v>
      </c>
      <c r="J56" s="116">
        <v>0</v>
      </c>
      <c r="K56" s="117">
        <v>10000</v>
      </c>
    </row>
    <row r="57" spans="4:11">
      <c r="D57" s="114">
        <v>206</v>
      </c>
      <c r="E57" s="114">
        <v>4</v>
      </c>
      <c r="F57" s="114" t="s">
        <v>164</v>
      </c>
      <c r="G57" s="115" t="s">
        <v>182</v>
      </c>
      <c r="H57" s="115"/>
      <c r="I57" s="116">
        <f t="shared" si="1"/>
        <v>10000</v>
      </c>
      <c r="J57" s="116">
        <v>0</v>
      </c>
      <c r="K57" s="117">
        <v>10000</v>
      </c>
    </row>
    <row r="58" spans="4:11">
      <c r="D58" s="114">
        <v>206</v>
      </c>
      <c r="E58" s="114">
        <v>5</v>
      </c>
      <c r="F58" s="114"/>
      <c r="G58" s="115" t="s">
        <v>184</v>
      </c>
      <c r="H58" s="115"/>
      <c r="I58" s="116">
        <f t="shared" si="1"/>
        <v>138</v>
      </c>
      <c r="J58" s="116">
        <v>87</v>
      </c>
      <c r="K58" s="117">
        <v>51</v>
      </c>
    </row>
    <row r="59" spans="4:11">
      <c r="D59" s="114">
        <v>206</v>
      </c>
      <c r="E59" s="114">
        <v>5</v>
      </c>
      <c r="F59" s="114">
        <v>1</v>
      </c>
      <c r="G59" s="115" t="s">
        <v>186</v>
      </c>
      <c r="H59" s="115"/>
      <c r="I59" s="116">
        <f t="shared" si="1"/>
        <v>87</v>
      </c>
      <c r="J59" s="116">
        <v>87</v>
      </c>
      <c r="K59" s="117">
        <v>0</v>
      </c>
    </row>
    <row r="60" spans="4:11">
      <c r="D60" s="114">
        <v>206</v>
      </c>
      <c r="E60" s="114">
        <v>5</v>
      </c>
      <c r="F60" s="114" t="s">
        <v>164</v>
      </c>
      <c r="G60" s="115" t="s">
        <v>188</v>
      </c>
      <c r="H60" s="115"/>
      <c r="I60" s="116">
        <f t="shared" si="1"/>
        <v>51</v>
      </c>
      <c r="J60" s="116">
        <v>0</v>
      </c>
      <c r="K60" s="117">
        <v>51</v>
      </c>
    </row>
    <row r="61" spans="4:11">
      <c r="D61" s="114">
        <v>208</v>
      </c>
      <c r="E61" s="114"/>
      <c r="F61" s="114"/>
      <c r="G61" s="115" t="s">
        <v>190</v>
      </c>
      <c r="H61" s="115"/>
      <c r="I61" s="116">
        <f t="shared" si="1"/>
        <v>1277</v>
      </c>
      <c r="J61" s="116">
        <v>742</v>
      </c>
      <c r="K61" s="117">
        <v>535</v>
      </c>
    </row>
    <row r="62" spans="4:11">
      <c r="D62" s="114">
        <v>208</v>
      </c>
      <c r="E62" s="114">
        <v>1</v>
      </c>
      <c r="F62" s="114"/>
      <c r="G62" s="115" t="s">
        <v>192</v>
      </c>
      <c r="H62" s="115"/>
      <c r="I62" s="116">
        <f t="shared" si="1"/>
        <v>742</v>
      </c>
      <c r="J62" s="116">
        <v>742</v>
      </c>
      <c r="K62" s="117">
        <v>0</v>
      </c>
    </row>
    <row r="63" spans="4:11">
      <c r="D63" s="114">
        <v>208</v>
      </c>
      <c r="E63" s="114">
        <v>1</v>
      </c>
      <c r="F63" s="114">
        <v>1</v>
      </c>
      <c r="G63" s="115" t="s">
        <v>95</v>
      </c>
      <c r="H63" s="115"/>
      <c r="I63" s="116">
        <f t="shared" si="1"/>
        <v>742</v>
      </c>
      <c r="J63" s="116">
        <v>742</v>
      </c>
      <c r="K63" s="117">
        <v>0</v>
      </c>
    </row>
    <row r="64" spans="4:11">
      <c r="D64" s="114">
        <v>208</v>
      </c>
      <c r="E64" s="114">
        <v>2</v>
      </c>
      <c r="F64" s="114"/>
      <c r="G64" s="115" t="s">
        <v>195</v>
      </c>
      <c r="H64" s="115"/>
      <c r="I64" s="116">
        <f t="shared" si="1"/>
        <v>120</v>
      </c>
      <c r="J64" s="116">
        <v>0</v>
      </c>
      <c r="K64" s="117">
        <v>120</v>
      </c>
    </row>
    <row r="65" spans="4:11">
      <c r="D65" s="114">
        <v>208</v>
      </c>
      <c r="E65" s="114">
        <v>2</v>
      </c>
      <c r="F65" s="114">
        <v>99</v>
      </c>
      <c r="G65" s="115" t="s">
        <v>197</v>
      </c>
      <c r="H65" s="115"/>
      <c r="I65" s="116">
        <f t="shared" si="1"/>
        <v>120</v>
      </c>
      <c r="J65" s="116">
        <v>0</v>
      </c>
      <c r="K65" s="117">
        <v>120</v>
      </c>
    </row>
    <row r="66" spans="4:11">
      <c r="D66" s="114">
        <v>208</v>
      </c>
      <c r="E66" s="114">
        <v>7</v>
      </c>
      <c r="F66" s="114"/>
      <c r="G66" s="115" t="s">
        <v>199</v>
      </c>
      <c r="H66" s="115"/>
      <c r="I66" s="116">
        <f t="shared" si="1"/>
        <v>85</v>
      </c>
      <c r="J66" s="116">
        <v>0</v>
      </c>
      <c r="K66" s="117">
        <v>85</v>
      </c>
    </row>
    <row r="67" spans="4:11">
      <c r="D67" s="114">
        <v>208</v>
      </c>
      <c r="E67" s="114">
        <v>7</v>
      </c>
      <c r="F67" s="114">
        <v>99</v>
      </c>
      <c r="G67" s="115" t="s">
        <v>201</v>
      </c>
      <c r="H67" s="115"/>
      <c r="I67" s="116">
        <f t="shared" si="1"/>
        <v>85</v>
      </c>
      <c r="J67" s="116">
        <v>0</v>
      </c>
      <c r="K67" s="117">
        <v>85</v>
      </c>
    </row>
    <row r="68" spans="4:11">
      <c r="D68" s="114">
        <v>208</v>
      </c>
      <c r="E68" s="114">
        <v>19</v>
      </c>
      <c r="F68" s="114"/>
      <c r="G68" s="115" t="s">
        <v>203</v>
      </c>
      <c r="H68" s="115"/>
      <c r="I68" s="116">
        <f t="shared" si="1"/>
        <v>330</v>
      </c>
      <c r="J68" s="116">
        <v>0</v>
      </c>
      <c r="K68" s="117">
        <v>330</v>
      </c>
    </row>
    <row r="69" spans="4:11">
      <c r="D69" s="114">
        <v>208</v>
      </c>
      <c r="E69" s="114">
        <v>19</v>
      </c>
      <c r="F69" s="114">
        <v>2</v>
      </c>
      <c r="G69" s="115" t="s">
        <v>205</v>
      </c>
      <c r="H69" s="115"/>
      <c r="I69" s="116">
        <f t="shared" si="1"/>
        <v>330</v>
      </c>
      <c r="J69" s="116">
        <v>0</v>
      </c>
      <c r="K69" s="117">
        <v>330</v>
      </c>
    </row>
    <row r="70" spans="4:11">
      <c r="D70" s="114">
        <v>211</v>
      </c>
      <c r="E70" s="114"/>
      <c r="F70" s="114"/>
      <c r="G70" s="115" t="s">
        <v>207</v>
      </c>
      <c r="H70" s="115"/>
      <c r="I70" s="116">
        <f t="shared" si="1"/>
        <v>935</v>
      </c>
      <c r="J70" s="116">
        <v>374</v>
      </c>
      <c r="K70" s="117">
        <v>561</v>
      </c>
    </row>
    <row r="71" spans="4:11">
      <c r="D71" s="114">
        <v>211</v>
      </c>
      <c r="E71" s="114">
        <v>1</v>
      </c>
      <c r="F71" s="114"/>
      <c r="G71" s="115" t="s">
        <v>209</v>
      </c>
      <c r="H71" s="115"/>
      <c r="I71" s="116">
        <f t="shared" si="1"/>
        <v>935</v>
      </c>
      <c r="J71" s="116">
        <v>374</v>
      </c>
      <c r="K71" s="117">
        <v>561</v>
      </c>
    </row>
    <row r="72" spans="4:11">
      <c r="D72" s="114">
        <v>211</v>
      </c>
      <c r="E72" s="114">
        <v>1</v>
      </c>
      <c r="F72" s="114">
        <v>1</v>
      </c>
      <c r="G72" s="115" t="s">
        <v>95</v>
      </c>
      <c r="H72" s="115"/>
      <c r="I72" s="116">
        <f t="shared" ref="I72:I103" si="2">SUM(J72:K72)</f>
        <v>374</v>
      </c>
      <c r="J72" s="116">
        <v>374</v>
      </c>
      <c r="K72" s="117">
        <v>0</v>
      </c>
    </row>
    <row r="73" spans="4:11">
      <c r="D73" s="114">
        <v>211</v>
      </c>
      <c r="E73" s="114">
        <v>1</v>
      </c>
      <c r="F73" s="114">
        <v>2</v>
      </c>
      <c r="G73" s="115" t="s">
        <v>97</v>
      </c>
      <c r="H73" s="115"/>
      <c r="I73" s="116">
        <f t="shared" si="2"/>
        <v>561</v>
      </c>
      <c r="J73" s="116">
        <v>0</v>
      </c>
      <c r="K73" s="117">
        <v>561</v>
      </c>
    </row>
    <row r="74" spans="4:11">
      <c r="D74" s="114">
        <v>212</v>
      </c>
      <c r="E74" s="114"/>
      <c r="F74" s="114"/>
      <c r="G74" s="115" t="s">
        <v>213</v>
      </c>
      <c r="H74" s="115"/>
      <c r="I74" s="116">
        <f t="shared" si="2"/>
        <v>157880</v>
      </c>
      <c r="J74" s="116">
        <f>J75+J84+J87+J90+J92</f>
        <v>2974</v>
      </c>
      <c r="K74" s="116">
        <f>K75+K84+K87+K90+K92</f>
        <v>154906</v>
      </c>
    </row>
    <row r="75" spans="4:11">
      <c r="D75" s="114">
        <v>212</v>
      </c>
      <c r="E75" s="114">
        <v>1</v>
      </c>
      <c r="F75" s="114"/>
      <c r="G75" s="115" t="s">
        <v>215</v>
      </c>
      <c r="H75" s="115"/>
      <c r="I75" s="116">
        <f t="shared" si="2"/>
        <v>10253</v>
      </c>
      <c r="J75" s="116">
        <v>2974</v>
      </c>
      <c r="K75" s="117">
        <v>7279</v>
      </c>
    </row>
    <row r="76" spans="4:11">
      <c r="D76" s="114">
        <v>212</v>
      </c>
      <c r="E76" s="114">
        <v>1</v>
      </c>
      <c r="F76" s="114">
        <v>1</v>
      </c>
      <c r="G76" s="115" t="s">
        <v>95</v>
      </c>
      <c r="H76" s="115"/>
      <c r="I76" s="116">
        <f t="shared" si="2"/>
        <v>900</v>
      </c>
      <c r="J76" s="116">
        <v>900</v>
      </c>
      <c r="K76" s="117">
        <v>0</v>
      </c>
    </row>
    <row r="77" spans="4:11">
      <c r="D77" s="114">
        <v>212</v>
      </c>
      <c r="E77" s="114">
        <v>1</v>
      </c>
      <c r="F77" s="114">
        <v>1</v>
      </c>
      <c r="G77" s="115" t="s">
        <v>95</v>
      </c>
      <c r="H77" s="115"/>
      <c r="I77" s="116">
        <f t="shared" si="2"/>
        <v>1008</v>
      </c>
      <c r="J77" s="116">
        <v>1008</v>
      </c>
      <c r="K77" s="117">
        <v>0</v>
      </c>
    </row>
    <row r="78" spans="4:11">
      <c r="D78" s="114">
        <v>212</v>
      </c>
      <c r="E78" s="114">
        <v>1</v>
      </c>
      <c r="F78" s="114">
        <v>1</v>
      </c>
      <c r="G78" s="115" t="s">
        <v>95</v>
      </c>
      <c r="H78" s="115"/>
      <c r="I78" s="116">
        <f t="shared" si="2"/>
        <v>1066</v>
      </c>
      <c r="J78" s="116">
        <v>1066</v>
      </c>
      <c r="K78" s="117">
        <v>0</v>
      </c>
    </row>
    <row r="79" spans="4:11">
      <c r="D79" s="114">
        <v>212</v>
      </c>
      <c r="E79" s="114">
        <v>1</v>
      </c>
      <c r="F79" s="114">
        <v>2</v>
      </c>
      <c r="G79" s="115" t="s">
        <v>97</v>
      </c>
      <c r="H79" s="115"/>
      <c r="I79" s="116">
        <f t="shared" si="2"/>
        <v>4323</v>
      </c>
      <c r="J79" s="116">
        <v>0</v>
      </c>
      <c r="K79" s="117">
        <v>4323</v>
      </c>
    </row>
    <row r="80" spans="4:11">
      <c r="D80" s="114">
        <v>212</v>
      </c>
      <c r="E80" s="114">
        <v>1</v>
      </c>
      <c r="F80" s="114">
        <v>3</v>
      </c>
      <c r="G80" s="115" t="s">
        <v>99</v>
      </c>
      <c r="H80" s="115"/>
      <c r="I80" s="116">
        <f t="shared" si="2"/>
        <v>80</v>
      </c>
      <c r="J80" s="116">
        <v>0</v>
      </c>
      <c r="K80" s="117">
        <v>80</v>
      </c>
    </row>
    <row r="81" spans="4:11">
      <c r="D81" s="114">
        <v>212</v>
      </c>
      <c r="E81" s="114">
        <v>1</v>
      </c>
      <c r="F81" s="114">
        <v>4</v>
      </c>
      <c r="G81" s="115" t="s">
        <v>220</v>
      </c>
      <c r="H81" s="115"/>
      <c r="I81" s="116">
        <f t="shared" si="2"/>
        <v>2340</v>
      </c>
      <c r="J81" s="116">
        <v>0</v>
      </c>
      <c r="K81" s="117">
        <v>2340</v>
      </c>
    </row>
    <row r="82" spans="4:11">
      <c r="D82" s="114">
        <v>212</v>
      </c>
      <c r="E82" s="114">
        <v>1</v>
      </c>
      <c r="F82" s="114" t="s">
        <v>222</v>
      </c>
      <c r="G82" s="115" t="s">
        <v>223</v>
      </c>
      <c r="H82" s="115"/>
      <c r="I82" s="116">
        <f t="shared" si="2"/>
        <v>176</v>
      </c>
      <c r="J82" s="116">
        <v>0</v>
      </c>
      <c r="K82" s="117">
        <v>176</v>
      </c>
    </row>
    <row r="83" spans="4:11">
      <c r="D83" s="114">
        <v>212</v>
      </c>
      <c r="E83" s="114">
        <v>1</v>
      </c>
      <c r="F83" s="114" t="s">
        <v>225</v>
      </c>
      <c r="G83" s="115" t="s">
        <v>226</v>
      </c>
      <c r="H83" s="115"/>
      <c r="I83" s="116">
        <f t="shared" si="2"/>
        <v>360</v>
      </c>
      <c r="J83" s="116">
        <v>0</v>
      </c>
      <c r="K83" s="117">
        <v>360</v>
      </c>
    </row>
    <row r="84" spans="4:11">
      <c r="D84" s="114">
        <v>212</v>
      </c>
      <c r="E84" s="114">
        <v>2</v>
      </c>
      <c r="F84" s="114"/>
      <c r="G84" s="115" t="s">
        <v>228</v>
      </c>
      <c r="H84" s="115"/>
      <c r="I84" s="116">
        <f t="shared" si="2"/>
        <v>1549</v>
      </c>
      <c r="J84" s="116">
        <v>0</v>
      </c>
      <c r="K84" s="117">
        <v>1549</v>
      </c>
    </row>
    <row r="85" spans="4:11">
      <c r="D85" s="114">
        <v>212</v>
      </c>
      <c r="E85" s="114">
        <v>2</v>
      </c>
      <c r="F85" s="114">
        <v>1</v>
      </c>
      <c r="G85" s="115" t="s">
        <v>230</v>
      </c>
      <c r="H85" s="115"/>
      <c r="I85" s="116">
        <f t="shared" si="2"/>
        <v>869</v>
      </c>
      <c r="J85" s="116">
        <v>0</v>
      </c>
      <c r="K85" s="117">
        <v>869</v>
      </c>
    </row>
    <row r="86" spans="4:11">
      <c r="D86" s="114">
        <v>212</v>
      </c>
      <c r="E86" s="114">
        <v>2</v>
      </c>
      <c r="F86" s="114">
        <v>1</v>
      </c>
      <c r="G86" s="115" t="s">
        <v>230</v>
      </c>
      <c r="H86" s="115"/>
      <c r="I86" s="116">
        <f t="shared" si="2"/>
        <v>680</v>
      </c>
      <c r="J86" s="116">
        <v>0</v>
      </c>
      <c r="K86" s="117">
        <v>680</v>
      </c>
    </row>
    <row r="87" spans="4:11">
      <c r="D87" s="114">
        <v>212</v>
      </c>
      <c r="E87" s="114">
        <v>3</v>
      </c>
      <c r="F87" s="114"/>
      <c r="G87" s="115" t="s">
        <v>232</v>
      </c>
      <c r="H87" s="115"/>
      <c r="I87" s="116">
        <f t="shared" si="2"/>
        <v>140530</v>
      </c>
      <c r="J87" s="116">
        <f>SUM(J88:J89)</f>
        <v>0</v>
      </c>
      <c r="K87" s="116">
        <f>SUM(K88:K89)</f>
        <v>140530</v>
      </c>
    </row>
    <row r="88" spans="4:11">
      <c r="D88" s="114">
        <v>212</v>
      </c>
      <c r="E88" s="114">
        <v>3</v>
      </c>
      <c r="F88" s="114">
        <v>3</v>
      </c>
      <c r="G88" s="115" t="s">
        <v>234</v>
      </c>
      <c r="H88" s="115"/>
      <c r="I88" s="116">
        <f t="shared" si="2"/>
        <v>30</v>
      </c>
      <c r="J88" s="116">
        <v>0</v>
      </c>
      <c r="K88" s="117">
        <v>30</v>
      </c>
    </row>
    <row r="89" spans="4:11">
      <c r="D89" s="114">
        <v>212</v>
      </c>
      <c r="E89" s="114">
        <v>3</v>
      </c>
      <c r="F89" s="114">
        <v>3</v>
      </c>
      <c r="G89" s="115" t="s">
        <v>234</v>
      </c>
      <c r="H89" s="115"/>
      <c r="I89" s="116">
        <f t="shared" si="2"/>
        <v>140500</v>
      </c>
      <c r="J89" s="116">
        <v>0</v>
      </c>
      <c r="K89" s="117">
        <v>140500</v>
      </c>
    </row>
    <row r="90" spans="4:11">
      <c r="D90" s="114">
        <v>212</v>
      </c>
      <c r="E90" s="114">
        <v>5</v>
      </c>
      <c r="F90" s="114"/>
      <c r="G90" s="115" t="s">
        <v>236</v>
      </c>
      <c r="H90" s="115"/>
      <c r="I90" s="116">
        <f t="shared" si="2"/>
        <v>3048</v>
      </c>
      <c r="J90" s="116">
        <v>0</v>
      </c>
      <c r="K90" s="117">
        <v>3048</v>
      </c>
    </row>
    <row r="91" spans="4:11">
      <c r="D91" s="114">
        <v>212</v>
      </c>
      <c r="E91" s="114">
        <v>5</v>
      </c>
      <c r="F91" s="114">
        <v>1</v>
      </c>
      <c r="G91" s="115" t="s">
        <v>238</v>
      </c>
      <c r="H91" s="115"/>
      <c r="I91" s="116">
        <f t="shared" si="2"/>
        <v>3048</v>
      </c>
      <c r="J91" s="116">
        <v>0</v>
      </c>
      <c r="K91" s="117">
        <v>3048</v>
      </c>
    </row>
    <row r="92" spans="4:11">
      <c r="D92" s="114">
        <v>212</v>
      </c>
      <c r="E92" s="114">
        <v>99</v>
      </c>
      <c r="F92" s="114"/>
      <c r="G92" s="115" t="s">
        <v>254</v>
      </c>
      <c r="H92" s="115"/>
      <c r="I92" s="116">
        <f t="shared" si="2"/>
        <v>2500</v>
      </c>
      <c r="J92" s="116">
        <v>0</v>
      </c>
      <c r="K92" s="117">
        <v>2500</v>
      </c>
    </row>
    <row r="93" spans="4:11">
      <c r="D93" s="114">
        <v>212</v>
      </c>
      <c r="E93" s="114">
        <v>99</v>
      </c>
      <c r="F93" s="114">
        <v>1</v>
      </c>
      <c r="G93" s="115" t="s">
        <v>256</v>
      </c>
      <c r="H93" s="115"/>
      <c r="I93" s="116">
        <f t="shared" si="2"/>
        <v>2500</v>
      </c>
      <c r="J93" s="116">
        <v>0</v>
      </c>
      <c r="K93" s="117">
        <v>2500</v>
      </c>
    </row>
    <row r="94" spans="4:11">
      <c r="D94" s="114">
        <v>213</v>
      </c>
      <c r="E94" s="114"/>
      <c r="F94" s="114"/>
      <c r="G94" s="115" t="s">
        <v>258</v>
      </c>
      <c r="H94" s="115"/>
      <c r="I94" s="116">
        <f t="shared" si="2"/>
        <v>1480</v>
      </c>
      <c r="J94" s="116">
        <v>0</v>
      </c>
      <c r="K94" s="117">
        <v>1480</v>
      </c>
    </row>
    <row r="95" spans="4:11">
      <c r="D95" s="114">
        <v>213</v>
      </c>
      <c r="E95" s="114">
        <v>5</v>
      </c>
      <c r="F95" s="114"/>
      <c r="G95" s="115" t="s">
        <v>260</v>
      </c>
      <c r="H95" s="115"/>
      <c r="I95" s="116">
        <f t="shared" si="2"/>
        <v>1480</v>
      </c>
      <c r="J95" s="116">
        <v>0</v>
      </c>
      <c r="K95" s="117">
        <v>1480</v>
      </c>
    </row>
    <row r="96" spans="4:11">
      <c r="D96" s="114">
        <v>213</v>
      </c>
      <c r="E96" s="114">
        <v>5</v>
      </c>
      <c r="F96" s="114">
        <v>5</v>
      </c>
      <c r="G96" s="115" t="s">
        <v>262</v>
      </c>
      <c r="H96" s="115"/>
      <c r="I96" s="116">
        <f t="shared" si="2"/>
        <v>1480</v>
      </c>
      <c r="J96" s="116">
        <v>0</v>
      </c>
      <c r="K96" s="117">
        <v>1480</v>
      </c>
    </row>
    <row r="97" spans="4:11">
      <c r="D97" s="114">
        <v>214</v>
      </c>
      <c r="E97" s="114"/>
      <c r="F97" s="114"/>
      <c r="G97" s="115" t="s">
        <v>264</v>
      </c>
      <c r="H97" s="115"/>
      <c r="I97" s="116">
        <f t="shared" si="2"/>
        <v>1367</v>
      </c>
      <c r="J97" s="116">
        <v>0</v>
      </c>
      <c r="K97" s="117">
        <v>1367</v>
      </c>
    </row>
    <row r="98" spans="4:11">
      <c r="D98" s="114">
        <v>214</v>
      </c>
      <c r="E98" s="114">
        <v>99</v>
      </c>
      <c r="F98" s="114"/>
      <c r="G98" s="115" t="s">
        <v>266</v>
      </c>
      <c r="H98" s="115"/>
      <c r="I98" s="116">
        <f t="shared" si="2"/>
        <v>1367</v>
      </c>
      <c r="J98" s="116">
        <v>0</v>
      </c>
      <c r="K98" s="117">
        <v>1367</v>
      </c>
    </row>
    <row r="99" spans="4:11">
      <c r="D99" s="114">
        <v>214</v>
      </c>
      <c r="E99" s="114">
        <v>99</v>
      </c>
      <c r="F99" s="114">
        <v>1</v>
      </c>
      <c r="G99" s="115" t="s">
        <v>268</v>
      </c>
      <c r="H99" s="115"/>
      <c r="I99" s="116">
        <f t="shared" si="2"/>
        <v>1175</v>
      </c>
      <c r="J99" s="116">
        <v>0</v>
      </c>
      <c r="K99" s="117">
        <v>1175</v>
      </c>
    </row>
    <row r="100" spans="4:11">
      <c r="D100" s="114">
        <v>214</v>
      </c>
      <c r="E100" s="114">
        <v>99</v>
      </c>
      <c r="F100" s="114">
        <v>99</v>
      </c>
      <c r="G100" s="115" t="s">
        <v>270</v>
      </c>
      <c r="H100" s="115"/>
      <c r="I100" s="116">
        <f t="shared" si="2"/>
        <v>192</v>
      </c>
      <c r="J100" s="116">
        <v>0</v>
      </c>
      <c r="K100" s="117">
        <v>192</v>
      </c>
    </row>
    <row r="101" spans="4:11">
      <c r="D101" s="114">
        <v>215</v>
      </c>
      <c r="E101" s="114"/>
      <c r="F101" s="114"/>
      <c r="G101" s="115" t="s">
        <v>272</v>
      </c>
      <c r="H101" s="115"/>
      <c r="I101" s="116">
        <f t="shared" si="2"/>
        <v>66500</v>
      </c>
      <c r="J101" s="116">
        <v>0</v>
      </c>
      <c r="K101" s="117">
        <v>66500</v>
      </c>
    </row>
    <row r="102" spans="4:11">
      <c r="D102" s="114">
        <v>215</v>
      </c>
      <c r="E102" s="114">
        <v>8</v>
      </c>
      <c r="F102" s="114"/>
      <c r="G102" s="115" t="s">
        <v>274</v>
      </c>
      <c r="H102" s="115"/>
      <c r="I102" s="116">
        <f t="shared" si="2"/>
        <v>66500</v>
      </c>
      <c r="J102" s="116">
        <v>0</v>
      </c>
      <c r="K102" s="117">
        <v>66500</v>
      </c>
    </row>
    <row r="103" spans="4:11">
      <c r="D103" s="114">
        <v>215</v>
      </c>
      <c r="E103" s="114">
        <v>8</v>
      </c>
      <c r="F103" s="114">
        <v>5</v>
      </c>
      <c r="G103" s="115" t="s">
        <v>276</v>
      </c>
      <c r="H103" s="115"/>
      <c r="I103" s="116">
        <f t="shared" si="2"/>
        <v>46500</v>
      </c>
      <c r="J103" s="116">
        <v>0</v>
      </c>
      <c r="K103" s="117">
        <v>46500</v>
      </c>
    </row>
    <row r="104" ht="21.6" spans="4:11">
      <c r="D104" s="114">
        <v>215</v>
      </c>
      <c r="E104" s="114">
        <v>8</v>
      </c>
      <c r="F104" s="114">
        <v>99</v>
      </c>
      <c r="G104" s="115" t="s">
        <v>278</v>
      </c>
      <c r="H104" s="115"/>
      <c r="I104" s="116">
        <f t="shared" ref="I104:I122" si="3">SUM(J104:K104)</f>
        <v>20000</v>
      </c>
      <c r="J104" s="116">
        <v>0</v>
      </c>
      <c r="K104" s="117">
        <v>20000</v>
      </c>
    </row>
    <row r="105" spans="4:11">
      <c r="D105" s="114" t="s">
        <v>279</v>
      </c>
      <c r="E105" s="114"/>
      <c r="F105" s="114"/>
      <c r="G105" s="115" t="s">
        <v>280</v>
      </c>
      <c r="H105" s="115"/>
      <c r="I105" s="116">
        <f t="shared" si="3"/>
        <v>10</v>
      </c>
      <c r="J105" s="116">
        <v>0</v>
      </c>
      <c r="K105" s="117">
        <v>10</v>
      </c>
    </row>
    <row r="106" spans="4:11">
      <c r="D106" s="114" t="s">
        <v>279</v>
      </c>
      <c r="E106" s="114" t="s">
        <v>167</v>
      </c>
      <c r="F106" s="114"/>
      <c r="G106" s="115" t="s">
        <v>282</v>
      </c>
      <c r="H106" s="115"/>
      <c r="I106" s="116">
        <f t="shared" si="3"/>
        <v>10</v>
      </c>
      <c r="J106" s="116">
        <v>0</v>
      </c>
      <c r="K106" s="117">
        <v>10</v>
      </c>
    </row>
    <row r="107" spans="4:11">
      <c r="D107" s="114" t="s">
        <v>279</v>
      </c>
      <c r="E107" s="114" t="s">
        <v>167</v>
      </c>
      <c r="F107" s="114" t="s">
        <v>123</v>
      </c>
      <c r="G107" s="115" t="s">
        <v>284</v>
      </c>
      <c r="H107" s="115"/>
      <c r="I107" s="116">
        <f t="shared" si="3"/>
        <v>10</v>
      </c>
      <c r="J107" s="116">
        <v>0</v>
      </c>
      <c r="K107" s="117">
        <v>10</v>
      </c>
    </row>
    <row r="108" spans="4:11">
      <c r="D108" s="114">
        <v>220</v>
      </c>
      <c r="E108" s="114"/>
      <c r="F108" s="114"/>
      <c r="G108" s="115" t="s">
        <v>286</v>
      </c>
      <c r="H108" s="115"/>
      <c r="I108" s="116">
        <f t="shared" si="3"/>
        <v>2023</v>
      </c>
      <c r="J108" s="116">
        <v>1355</v>
      </c>
      <c r="K108" s="117">
        <v>668</v>
      </c>
    </row>
    <row r="109" spans="4:11">
      <c r="D109" s="114">
        <v>220</v>
      </c>
      <c r="E109" s="114">
        <v>1</v>
      </c>
      <c r="F109" s="114"/>
      <c r="G109" s="115" t="s">
        <v>288</v>
      </c>
      <c r="H109" s="115"/>
      <c r="I109" s="116">
        <f t="shared" si="3"/>
        <v>2023</v>
      </c>
      <c r="J109" s="116">
        <v>1355</v>
      </c>
      <c r="K109" s="117">
        <v>668</v>
      </c>
    </row>
    <row r="110" spans="4:11">
      <c r="D110" s="114">
        <v>220</v>
      </c>
      <c r="E110" s="114">
        <v>1</v>
      </c>
      <c r="F110" s="114">
        <v>1</v>
      </c>
      <c r="G110" s="115" t="s">
        <v>95</v>
      </c>
      <c r="H110" s="115"/>
      <c r="I110" s="116">
        <f t="shared" si="3"/>
        <v>1355</v>
      </c>
      <c r="J110" s="116">
        <v>1355</v>
      </c>
      <c r="K110" s="117">
        <v>0</v>
      </c>
    </row>
    <row r="111" spans="4:11">
      <c r="D111" s="114">
        <v>220</v>
      </c>
      <c r="E111" s="114">
        <v>1</v>
      </c>
      <c r="F111" s="114">
        <v>6</v>
      </c>
      <c r="G111" s="115" t="s">
        <v>291</v>
      </c>
      <c r="H111" s="115"/>
      <c r="I111" s="116">
        <f t="shared" si="3"/>
        <v>668</v>
      </c>
      <c r="J111" s="116">
        <v>0</v>
      </c>
      <c r="K111" s="117">
        <v>668</v>
      </c>
    </row>
    <row r="112" spans="4:11">
      <c r="D112" s="114">
        <v>224</v>
      </c>
      <c r="E112" s="114"/>
      <c r="F112" s="114"/>
      <c r="G112" s="115" t="s">
        <v>293</v>
      </c>
      <c r="H112" s="115"/>
      <c r="I112" s="116">
        <f t="shared" si="3"/>
        <v>2745</v>
      </c>
      <c r="J112" s="116">
        <v>0</v>
      </c>
      <c r="K112" s="117">
        <v>2745</v>
      </c>
    </row>
    <row r="113" spans="4:11">
      <c r="D113" s="114">
        <v>224</v>
      </c>
      <c r="E113" s="114">
        <v>1</v>
      </c>
      <c r="F113" s="114"/>
      <c r="G113" s="115" t="s">
        <v>295</v>
      </c>
      <c r="H113" s="115"/>
      <c r="I113" s="116">
        <f t="shared" si="3"/>
        <v>145</v>
      </c>
      <c r="J113" s="116">
        <v>0</v>
      </c>
      <c r="K113" s="117">
        <v>145</v>
      </c>
    </row>
    <row r="114" spans="4:11">
      <c r="D114" s="114">
        <v>224</v>
      </c>
      <c r="E114" s="114">
        <v>1</v>
      </c>
      <c r="F114" s="114">
        <v>6</v>
      </c>
      <c r="G114" s="115" t="s">
        <v>297</v>
      </c>
      <c r="H114" s="115"/>
      <c r="I114" s="116">
        <f t="shared" si="3"/>
        <v>145</v>
      </c>
      <c r="J114" s="116">
        <v>0</v>
      </c>
      <c r="K114" s="117">
        <v>145</v>
      </c>
    </row>
    <row r="115" spans="4:11">
      <c r="D115" s="114">
        <v>224</v>
      </c>
      <c r="E115" s="114">
        <v>2</v>
      </c>
      <c r="F115" s="114"/>
      <c r="G115" s="115" t="s">
        <v>299</v>
      </c>
      <c r="H115" s="115"/>
      <c r="I115" s="116">
        <f t="shared" si="3"/>
        <v>2600</v>
      </c>
      <c r="J115" s="116">
        <v>0</v>
      </c>
      <c r="K115" s="117">
        <v>2600</v>
      </c>
    </row>
    <row r="116" spans="4:11">
      <c r="D116" s="114">
        <v>224</v>
      </c>
      <c r="E116" s="114">
        <v>2</v>
      </c>
      <c r="F116" s="114">
        <v>4</v>
      </c>
      <c r="G116" s="115" t="s">
        <v>301</v>
      </c>
      <c r="H116" s="115"/>
      <c r="I116" s="116">
        <f t="shared" si="3"/>
        <v>2600</v>
      </c>
      <c r="J116" s="116">
        <v>0</v>
      </c>
      <c r="K116" s="117">
        <v>2600</v>
      </c>
    </row>
    <row r="117" spans="4:11">
      <c r="D117" s="114">
        <v>230</v>
      </c>
      <c r="E117" s="114"/>
      <c r="F117" s="114"/>
      <c r="G117" s="115" t="s">
        <v>303</v>
      </c>
      <c r="H117" s="115"/>
      <c r="I117" s="116">
        <f t="shared" si="3"/>
        <v>21336</v>
      </c>
      <c r="J117" s="116">
        <v>0</v>
      </c>
      <c r="K117" s="117">
        <v>21336</v>
      </c>
    </row>
    <row r="118" spans="4:11">
      <c r="D118" s="114">
        <v>230</v>
      </c>
      <c r="E118" s="114">
        <v>6</v>
      </c>
      <c r="F118" s="114"/>
      <c r="G118" s="115" t="s">
        <v>305</v>
      </c>
      <c r="H118" s="115"/>
      <c r="I118" s="116">
        <f t="shared" si="3"/>
        <v>21336</v>
      </c>
      <c r="J118" s="116">
        <v>0</v>
      </c>
      <c r="K118" s="117">
        <v>21336</v>
      </c>
    </row>
    <row r="119" spans="4:11">
      <c r="D119" s="114">
        <v>230</v>
      </c>
      <c r="E119" s="114">
        <v>6</v>
      </c>
      <c r="F119" s="114">
        <v>1</v>
      </c>
      <c r="G119" s="115" t="s">
        <v>307</v>
      </c>
      <c r="H119" s="115"/>
      <c r="I119" s="116">
        <f t="shared" si="3"/>
        <v>21336</v>
      </c>
      <c r="J119" s="116">
        <v>0</v>
      </c>
      <c r="K119" s="117">
        <v>21336</v>
      </c>
    </row>
    <row r="120" spans="4:11">
      <c r="D120" s="114">
        <v>232</v>
      </c>
      <c r="E120" s="114"/>
      <c r="F120" s="114"/>
      <c r="G120" s="115" t="s">
        <v>309</v>
      </c>
      <c r="H120" s="115"/>
      <c r="I120" s="116">
        <f t="shared" si="3"/>
        <v>10000</v>
      </c>
      <c r="J120" s="116">
        <v>0</v>
      </c>
      <c r="K120" s="117">
        <v>10000</v>
      </c>
    </row>
    <row r="121" spans="4:11">
      <c r="D121" s="114">
        <v>232</v>
      </c>
      <c r="E121" s="114" t="s">
        <v>311</v>
      </c>
      <c r="F121" s="114"/>
      <c r="G121" s="115" t="s">
        <v>312</v>
      </c>
      <c r="H121" s="115"/>
      <c r="I121" s="116">
        <f t="shared" si="3"/>
        <v>10000</v>
      </c>
      <c r="J121" s="116">
        <v>0</v>
      </c>
      <c r="K121" s="117">
        <v>10000</v>
      </c>
    </row>
    <row r="122" spans="4:11">
      <c r="D122" s="114">
        <v>232</v>
      </c>
      <c r="E122" s="114" t="s">
        <v>311</v>
      </c>
      <c r="F122" s="114" t="s">
        <v>164</v>
      </c>
      <c r="G122" s="115" t="s">
        <v>314</v>
      </c>
      <c r="H122" s="115"/>
      <c r="I122" s="116">
        <f t="shared" si="3"/>
        <v>10000</v>
      </c>
      <c r="J122" s="116">
        <v>0</v>
      </c>
      <c r="K122" s="117">
        <v>10000</v>
      </c>
    </row>
    <row r="123" spans="4:11">
      <c r="D123" s="114"/>
      <c r="E123" s="114"/>
      <c r="F123" s="114"/>
      <c r="G123" s="115"/>
      <c r="H123" s="115"/>
      <c r="I123" s="116"/>
      <c r="J123" s="116"/>
      <c r="K123" s="116"/>
    </row>
    <row r="124" spans="4:11">
      <c r="D124" s="114"/>
      <c r="E124" s="114"/>
      <c r="F124" s="114"/>
      <c r="G124" s="115"/>
      <c r="H124" s="115"/>
      <c r="I124" s="116"/>
      <c r="J124" s="116"/>
      <c r="K124" s="116"/>
    </row>
    <row r="125" spans="4:11">
      <c r="D125" s="114"/>
      <c r="E125" s="114"/>
      <c r="F125" s="114"/>
      <c r="G125" s="115"/>
      <c r="H125" s="115"/>
      <c r="I125" s="116"/>
      <c r="J125" s="116"/>
      <c r="K125" s="116"/>
    </row>
    <row r="126" spans="4:11">
      <c r="D126" s="114"/>
      <c r="E126" s="114"/>
      <c r="F126" s="114"/>
      <c r="G126" s="115"/>
      <c r="H126" s="115"/>
      <c r="I126" s="116"/>
      <c r="J126" s="116"/>
      <c r="K126" s="116"/>
    </row>
    <row r="127" spans="4:11">
      <c r="D127" s="114"/>
      <c r="E127" s="114"/>
      <c r="F127" s="114"/>
      <c r="G127" s="115"/>
      <c r="H127" s="115"/>
      <c r="I127" s="116"/>
      <c r="J127" s="116"/>
      <c r="K127" s="116"/>
    </row>
    <row r="128" spans="4:11">
      <c r="D128" s="114"/>
      <c r="E128" s="114"/>
      <c r="F128" s="114"/>
      <c r="G128" s="115"/>
      <c r="H128" s="115"/>
      <c r="I128" s="116"/>
      <c r="J128" s="116"/>
      <c r="K128" s="116"/>
    </row>
    <row r="129" spans="4:11">
      <c r="D129" s="114"/>
      <c r="E129" s="114"/>
      <c r="F129" s="114"/>
      <c r="G129" s="115"/>
      <c r="H129" s="115"/>
      <c r="I129" s="116"/>
      <c r="J129" s="116"/>
      <c r="K129" s="116"/>
    </row>
    <row r="130" spans="4:11">
      <c r="D130" s="114"/>
      <c r="E130" s="114"/>
      <c r="F130" s="114"/>
      <c r="G130" s="115"/>
      <c r="H130" s="115"/>
      <c r="I130" s="116"/>
      <c r="J130" s="116"/>
      <c r="K130" s="116"/>
    </row>
    <row r="131" spans="4:11">
      <c r="D131" s="114"/>
      <c r="E131" s="114"/>
      <c r="F131" s="114"/>
      <c r="G131" s="115"/>
      <c r="H131" s="115"/>
      <c r="I131" s="116"/>
      <c r="J131" s="116"/>
      <c r="K131" s="116"/>
    </row>
    <row r="132" spans="4:11">
      <c r="D132" s="114"/>
      <c r="E132" s="114"/>
      <c r="F132" s="114"/>
      <c r="G132" s="115"/>
      <c r="H132" s="115"/>
      <c r="I132" s="118"/>
      <c r="J132" s="118"/>
      <c r="K132" s="118"/>
    </row>
  </sheetData>
  <mergeCells count="9">
    <mergeCell ref="D1:K1"/>
    <mergeCell ref="A2:I2"/>
    <mergeCell ref="J2:K2"/>
    <mergeCell ref="D3:F3"/>
    <mergeCell ref="G3:G4"/>
    <mergeCell ref="H3:H4"/>
    <mergeCell ref="I3:I4"/>
    <mergeCell ref="J3:J4"/>
    <mergeCell ref="K3:K4"/>
  </mergeCells>
  <printOptions horizontalCentered="1"/>
  <pageMargins left="0.700694444444445" right="0.700694444444445" top="0.751388888888889" bottom="0.751388888888889" header="0.298611111111111" footer="0.298611111111111"/>
  <pageSetup paperSize="9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60"/>
  <sheetViews>
    <sheetView workbookViewId="0">
      <selection activeCell="B33" sqref="B33"/>
    </sheetView>
  </sheetViews>
  <sheetFormatPr defaultColWidth="9" defaultRowHeight="14.4" outlineLevelCol="2"/>
  <cols>
    <col min="1" max="2" width="45.6296296296296" customWidth="1"/>
    <col min="3" max="3" width="1.87962962962963" customWidth="1"/>
    <col min="6" max="6" width="11.5"/>
  </cols>
  <sheetData>
    <row r="1" ht="23.25" customHeight="1" spans="1:3">
      <c r="A1" s="101" t="s">
        <v>368</v>
      </c>
      <c r="B1" s="101"/>
      <c r="C1" s="68"/>
    </row>
    <row r="2" ht="30.95" customHeight="1" spans="1:3">
      <c r="A2" s="68" t="s">
        <v>2</v>
      </c>
      <c r="B2" s="102" t="s">
        <v>369</v>
      </c>
      <c r="C2" s="68"/>
    </row>
    <row r="3" ht="21.75" customHeight="1" spans="1:3">
      <c r="A3" s="75" t="s">
        <v>370</v>
      </c>
      <c r="B3" s="103" t="s">
        <v>371</v>
      </c>
      <c r="C3" s="73"/>
    </row>
    <row r="4" ht="17.25" customHeight="1" spans="1:3">
      <c r="A4" s="104" t="s">
        <v>367</v>
      </c>
      <c r="B4" s="105">
        <f>B5+B19+B47</f>
        <v>121510000</v>
      </c>
      <c r="C4" s="73"/>
    </row>
    <row r="5" ht="12.75" customHeight="1" spans="1:3">
      <c r="A5" s="106" t="s">
        <v>81</v>
      </c>
      <c r="B5" s="83">
        <f>SUM(B6:B18)</f>
        <v>109760000</v>
      </c>
      <c r="C5" s="73"/>
    </row>
    <row r="6" ht="12.75" customHeight="1" spans="1:3">
      <c r="A6" s="76" t="s">
        <v>372</v>
      </c>
      <c r="B6" s="83">
        <v>28000000</v>
      </c>
      <c r="C6" s="73"/>
    </row>
    <row r="7" ht="12.75" customHeight="1" spans="1:3">
      <c r="A7" s="76" t="s">
        <v>373</v>
      </c>
      <c r="B7" s="83">
        <v>3500000</v>
      </c>
      <c r="C7" s="73"/>
    </row>
    <row r="8" ht="12.75" customHeight="1" spans="1:3">
      <c r="A8" s="76" t="s">
        <v>374</v>
      </c>
      <c r="B8" s="83">
        <v>55000000</v>
      </c>
      <c r="C8" s="73"/>
    </row>
    <row r="9" ht="12.75" customHeight="1" spans="1:3">
      <c r="A9" s="76" t="s">
        <v>375</v>
      </c>
      <c r="B9" s="83">
        <v>0</v>
      </c>
      <c r="C9" s="73"/>
    </row>
    <row r="10" ht="12.75" customHeight="1" spans="1:3">
      <c r="A10" s="76" t="s">
        <v>376</v>
      </c>
      <c r="B10" s="83">
        <v>0</v>
      </c>
      <c r="C10" s="73"/>
    </row>
    <row r="11" ht="12.75" customHeight="1" spans="1:3">
      <c r="A11" s="76" t="s">
        <v>377</v>
      </c>
      <c r="B11" s="83">
        <v>1235500</v>
      </c>
      <c r="C11" s="73"/>
    </row>
    <row r="12" ht="12.75" customHeight="1" spans="1:3">
      <c r="A12" s="76" t="s">
        <v>378</v>
      </c>
      <c r="B12" s="83">
        <v>0</v>
      </c>
      <c r="C12" s="73"/>
    </row>
    <row r="13" ht="12.75" customHeight="1" spans="1:3">
      <c r="A13" s="76" t="s">
        <v>379</v>
      </c>
      <c r="B13" s="83">
        <v>4320000</v>
      </c>
      <c r="C13" s="73"/>
    </row>
    <row r="14" ht="12.75" customHeight="1" spans="1:3">
      <c r="A14" s="76" t="s">
        <v>380</v>
      </c>
      <c r="B14" s="83">
        <v>85200</v>
      </c>
      <c r="C14" s="73"/>
    </row>
    <row r="15" ht="12.75" customHeight="1" spans="1:3">
      <c r="A15" s="76" t="s">
        <v>381</v>
      </c>
      <c r="B15" s="83">
        <v>4000000</v>
      </c>
      <c r="C15" s="73"/>
    </row>
    <row r="16" ht="12.75" customHeight="1" spans="1:3">
      <c r="A16" s="76" t="s">
        <v>382</v>
      </c>
      <c r="B16" s="83">
        <v>5619300</v>
      </c>
      <c r="C16" s="73"/>
    </row>
    <row r="17" ht="12.75" customHeight="1" spans="1:3">
      <c r="A17" s="76" t="s">
        <v>383</v>
      </c>
      <c r="B17" s="83">
        <v>0</v>
      </c>
      <c r="C17" s="73"/>
    </row>
    <row r="18" ht="12.75" customHeight="1" spans="1:3">
      <c r="A18" s="76" t="s">
        <v>384</v>
      </c>
      <c r="B18" s="83">
        <v>8000000</v>
      </c>
      <c r="C18" s="73"/>
    </row>
    <row r="19" ht="12.75" customHeight="1" spans="1:3">
      <c r="A19" s="106" t="s">
        <v>82</v>
      </c>
      <c r="B19" s="83">
        <f>SUM(B20:B46)</f>
        <v>11250000</v>
      </c>
      <c r="C19" s="73"/>
    </row>
    <row r="20" ht="12.75" customHeight="1" spans="1:3">
      <c r="A20" s="76" t="s">
        <v>385</v>
      </c>
      <c r="B20" s="83">
        <v>1200000</v>
      </c>
      <c r="C20" s="73"/>
    </row>
    <row r="21" ht="12.75" customHeight="1" spans="1:3">
      <c r="A21" s="76" t="s">
        <v>386</v>
      </c>
      <c r="B21" s="83">
        <v>400000</v>
      </c>
      <c r="C21" s="73"/>
    </row>
    <row r="22" ht="12.75" customHeight="1" spans="1:3">
      <c r="A22" s="76" t="s">
        <v>387</v>
      </c>
      <c r="B22" s="83">
        <v>10000</v>
      </c>
      <c r="C22" s="73"/>
    </row>
    <row r="23" ht="12.75" customHeight="1" spans="1:3">
      <c r="A23" s="76" t="s">
        <v>388</v>
      </c>
      <c r="B23" s="83">
        <v>60000</v>
      </c>
      <c r="C23" s="73"/>
    </row>
    <row r="24" ht="12.75" customHeight="1" spans="1:3">
      <c r="A24" s="76" t="s">
        <v>389</v>
      </c>
      <c r="B24" s="83">
        <v>60000</v>
      </c>
      <c r="C24" s="73"/>
    </row>
    <row r="25" ht="12.75" customHeight="1" spans="1:3">
      <c r="A25" s="76" t="s">
        <v>390</v>
      </c>
      <c r="B25" s="83">
        <v>0</v>
      </c>
      <c r="C25" s="73"/>
    </row>
    <row r="26" ht="12.75" customHeight="1" spans="1:3">
      <c r="A26" s="76" t="s">
        <v>391</v>
      </c>
      <c r="B26" s="83">
        <v>50000</v>
      </c>
      <c r="C26" s="73"/>
    </row>
    <row r="27" ht="12.75" customHeight="1" spans="1:3">
      <c r="A27" s="76" t="s">
        <v>392</v>
      </c>
      <c r="B27" s="83">
        <v>0</v>
      </c>
      <c r="C27" s="73"/>
    </row>
    <row r="28" ht="12.75" customHeight="1" spans="1:3">
      <c r="A28" s="76" t="s">
        <v>393</v>
      </c>
      <c r="B28" s="83">
        <v>40000</v>
      </c>
      <c r="C28" s="73"/>
    </row>
    <row r="29" ht="12.75" customHeight="1" spans="1:3">
      <c r="A29" s="76" t="s">
        <v>394</v>
      </c>
      <c r="B29" s="83">
        <v>120000</v>
      </c>
      <c r="C29" s="73"/>
    </row>
    <row r="30" ht="12.75" customHeight="1" spans="1:3">
      <c r="A30" s="76" t="s">
        <v>395</v>
      </c>
      <c r="B30" s="83">
        <v>20000</v>
      </c>
      <c r="C30" s="73"/>
    </row>
    <row r="31" ht="12.75" customHeight="1" spans="1:3">
      <c r="A31" s="76" t="s">
        <v>396</v>
      </c>
      <c r="B31" s="83">
        <v>90000</v>
      </c>
      <c r="C31" s="73"/>
    </row>
    <row r="32" ht="12.75" customHeight="1" spans="1:3">
      <c r="A32" s="76" t="s">
        <v>397</v>
      </c>
      <c r="B32" s="83">
        <v>70000</v>
      </c>
      <c r="C32" s="73"/>
    </row>
    <row r="33" ht="12.75" customHeight="1" spans="1:3">
      <c r="A33" s="76" t="s">
        <v>398</v>
      </c>
      <c r="B33" s="83">
        <v>50000</v>
      </c>
      <c r="C33" s="73"/>
    </row>
    <row r="34" ht="12.75" customHeight="1" spans="1:3">
      <c r="A34" s="76" t="s">
        <v>399</v>
      </c>
      <c r="B34" s="83">
        <v>60000</v>
      </c>
      <c r="C34" s="73"/>
    </row>
    <row r="35" ht="12.75" customHeight="1" spans="1:3">
      <c r="A35" s="76" t="s">
        <v>400</v>
      </c>
      <c r="B35" s="83">
        <v>749300</v>
      </c>
      <c r="C35" s="73"/>
    </row>
    <row r="36" ht="12.75" customHeight="1" spans="1:3">
      <c r="A36" s="76" t="s">
        <v>401</v>
      </c>
      <c r="B36" s="83">
        <v>0</v>
      </c>
      <c r="C36" s="73"/>
    </row>
    <row r="37" ht="12.75" customHeight="1" spans="1:3">
      <c r="A37" s="76" t="s">
        <v>402</v>
      </c>
      <c r="B37" s="83">
        <v>0</v>
      </c>
      <c r="C37" s="73"/>
    </row>
    <row r="38" ht="12.75" customHeight="1" spans="1:3">
      <c r="A38" s="76" t="s">
        <v>403</v>
      </c>
      <c r="B38" s="83">
        <v>0</v>
      </c>
      <c r="C38" s="73"/>
    </row>
    <row r="39" ht="12.75" customHeight="1" spans="1:3">
      <c r="A39" s="76" t="s">
        <v>404</v>
      </c>
      <c r="B39" s="83">
        <v>2860000</v>
      </c>
      <c r="C39" s="73"/>
    </row>
    <row r="40" ht="12.75" customHeight="1" spans="1:3">
      <c r="A40" s="76" t="s">
        <v>405</v>
      </c>
      <c r="B40" s="83">
        <v>100000</v>
      </c>
      <c r="C40" s="73"/>
    </row>
    <row r="41" ht="12.75" customHeight="1" spans="1:3">
      <c r="A41" s="76" t="s">
        <v>406</v>
      </c>
      <c r="B41" s="83">
        <v>100000</v>
      </c>
      <c r="C41" s="73"/>
    </row>
    <row r="42" ht="12.75" customHeight="1" spans="1:3">
      <c r="A42" s="76" t="s">
        <v>407</v>
      </c>
      <c r="B42" s="83">
        <v>250000</v>
      </c>
      <c r="C42" s="73"/>
    </row>
    <row r="43" ht="12.75" customHeight="1" spans="1:3">
      <c r="A43" s="76" t="s">
        <v>408</v>
      </c>
      <c r="B43" s="83">
        <v>180000</v>
      </c>
      <c r="C43" s="73"/>
    </row>
    <row r="44" ht="12.75" customHeight="1" spans="1:3">
      <c r="A44" s="76" t="s">
        <v>409</v>
      </c>
      <c r="B44" s="83">
        <v>1865000</v>
      </c>
      <c r="C44" s="73"/>
    </row>
    <row r="45" ht="12.75" customHeight="1" spans="1:3">
      <c r="A45" s="76" t="s">
        <v>410</v>
      </c>
      <c r="B45" s="83">
        <v>0</v>
      </c>
      <c r="C45" s="73"/>
    </row>
    <row r="46" ht="12.75" customHeight="1" spans="1:3">
      <c r="A46" s="76" t="s">
        <v>411</v>
      </c>
      <c r="B46" s="83">
        <v>2915700</v>
      </c>
      <c r="C46" s="73"/>
    </row>
    <row r="47" ht="13.5" customHeight="1" spans="1:3">
      <c r="A47" s="106" t="s">
        <v>412</v>
      </c>
      <c r="B47" s="83">
        <v>500000</v>
      </c>
      <c r="C47" s="73"/>
    </row>
    <row r="48" ht="12.75" customHeight="1" spans="1:3">
      <c r="A48" s="76" t="s">
        <v>413</v>
      </c>
      <c r="B48" s="83">
        <v>0</v>
      </c>
      <c r="C48" s="73"/>
    </row>
    <row r="49" ht="12.75" customHeight="1" spans="1:3">
      <c r="A49" s="76" t="s">
        <v>414</v>
      </c>
      <c r="B49" s="83">
        <v>360000</v>
      </c>
      <c r="C49" s="73"/>
    </row>
    <row r="50" ht="12.75" customHeight="1" spans="1:3">
      <c r="A50" s="76" t="s">
        <v>415</v>
      </c>
      <c r="B50" s="83">
        <v>0</v>
      </c>
      <c r="C50" s="73"/>
    </row>
    <row r="51" ht="12.75" customHeight="1" spans="1:3">
      <c r="A51" s="76" t="s">
        <v>416</v>
      </c>
      <c r="B51" s="83">
        <v>0</v>
      </c>
      <c r="C51" s="73"/>
    </row>
    <row r="52" ht="12.75" customHeight="1" spans="1:3">
      <c r="A52" s="76" t="s">
        <v>417</v>
      </c>
      <c r="B52" s="83">
        <v>40000</v>
      </c>
      <c r="C52" s="73"/>
    </row>
    <row r="53" ht="12.75" customHeight="1" spans="1:3">
      <c r="A53" s="76" t="s">
        <v>418</v>
      </c>
      <c r="B53" s="83">
        <v>0</v>
      </c>
      <c r="C53" s="73"/>
    </row>
    <row r="54" ht="12.75" customHeight="1" spans="1:3">
      <c r="A54" s="76" t="s">
        <v>419</v>
      </c>
      <c r="B54" s="83">
        <v>0</v>
      </c>
      <c r="C54" s="73"/>
    </row>
    <row r="55" ht="12.75" customHeight="1" spans="1:3">
      <c r="A55" s="76" t="s">
        <v>420</v>
      </c>
      <c r="B55" s="83">
        <v>0</v>
      </c>
      <c r="C55" s="73"/>
    </row>
    <row r="56" ht="12.75" customHeight="1" spans="1:3">
      <c r="A56" s="76" t="s">
        <v>421</v>
      </c>
      <c r="B56" s="83">
        <v>100000</v>
      </c>
      <c r="C56" s="73"/>
    </row>
    <row r="57" ht="13.5" customHeight="1" spans="1:3">
      <c r="A57" s="76" t="s">
        <v>422</v>
      </c>
      <c r="B57" s="83">
        <v>0</v>
      </c>
      <c r="C57" s="73"/>
    </row>
    <row r="58" ht="12.75" customHeight="1" spans="1:3">
      <c r="A58" s="76" t="s">
        <v>423</v>
      </c>
      <c r="B58" s="83">
        <v>0</v>
      </c>
      <c r="C58" s="73"/>
    </row>
    <row r="59" ht="18" customHeight="1" spans="1:3">
      <c r="A59" s="76"/>
      <c r="B59" s="107"/>
      <c r="C59" s="73"/>
    </row>
    <row r="60" ht="20.25" customHeight="1" spans="1:3">
      <c r="A60" s="73"/>
      <c r="B60" s="108"/>
      <c r="C60" s="68"/>
    </row>
  </sheetData>
  <mergeCells count="1">
    <mergeCell ref="A1:B1"/>
  </mergeCells>
  <printOptions horizontalCentered="1"/>
  <pageMargins left="0.700694444444445" right="0.700694444444445" top="0.751388888888889" bottom="0.751388888888889" header="0.298611111111111" footer="0.298611111111111"/>
  <pageSetup paperSize="9" scale="9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workbookViewId="0">
      <selection activeCell="J9" sqref="J9"/>
    </sheetView>
  </sheetViews>
  <sheetFormatPr defaultColWidth="9" defaultRowHeight="14.4"/>
  <cols>
    <col min="1" max="1" width="9.5" style="86" customWidth="1"/>
    <col min="2" max="2" width="29.1296296296296" style="86" customWidth="1"/>
    <col min="3" max="3" width="9" style="86" hidden="1" customWidth="1"/>
    <col min="4" max="7" width="10.75" style="86" customWidth="1"/>
    <col min="8" max="8" width="12" style="86" customWidth="1"/>
    <col min="9" max="9" width="12.75" style="86" customWidth="1"/>
    <col min="10" max="10" width="10.75" style="86" customWidth="1"/>
    <col min="11" max="11" width="2" style="86" customWidth="1"/>
    <col min="12" max="16384" width="9" style="86"/>
  </cols>
  <sheetData>
    <row r="1" ht="25.9" customHeight="1" spans="1:11">
      <c r="A1" s="87" t="s">
        <v>424</v>
      </c>
      <c r="B1" s="87"/>
      <c r="C1" s="87"/>
      <c r="D1" s="87"/>
      <c r="E1" s="87"/>
      <c r="F1" s="87"/>
      <c r="G1" s="87"/>
      <c r="H1" s="87"/>
      <c r="I1" s="87"/>
      <c r="J1" s="87"/>
      <c r="K1" s="99"/>
    </row>
    <row r="2" ht="21.75" customHeight="1" spans="1:11">
      <c r="A2" s="88" t="s">
        <v>2</v>
      </c>
      <c r="B2" s="88"/>
      <c r="C2" s="88"/>
      <c r="D2" s="88"/>
      <c r="E2" s="88"/>
      <c r="F2" s="88"/>
      <c r="G2" s="89"/>
      <c r="H2" s="90" t="s">
        <v>67</v>
      </c>
      <c r="I2" s="90"/>
      <c r="J2" s="90"/>
      <c r="K2" s="99"/>
    </row>
    <row r="3" ht="18.75" customHeight="1" spans="1:11">
      <c r="A3" s="91" t="s">
        <v>47</v>
      </c>
      <c r="B3" s="91" t="s">
        <v>48</v>
      </c>
      <c r="C3" s="91" t="s">
        <v>49</v>
      </c>
      <c r="D3" s="46" t="s">
        <v>425</v>
      </c>
      <c r="E3" s="91" t="s">
        <v>426</v>
      </c>
      <c r="F3" s="91"/>
      <c r="G3" s="91"/>
      <c r="H3" s="91"/>
      <c r="I3" s="91"/>
      <c r="J3" s="91"/>
      <c r="K3" s="100"/>
    </row>
    <row r="4" ht="18.75" customHeight="1" spans="1:11">
      <c r="A4" s="91"/>
      <c r="B4" s="91"/>
      <c r="C4" s="91"/>
      <c r="D4" s="46"/>
      <c r="E4" s="91" t="s">
        <v>427</v>
      </c>
      <c r="F4" s="91" t="s">
        <v>400</v>
      </c>
      <c r="G4" s="91" t="s">
        <v>428</v>
      </c>
      <c r="H4" s="91"/>
      <c r="I4" s="91"/>
      <c r="J4" s="91" t="s">
        <v>429</v>
      </c>
      <c r="K4" s="100"/>
    </row>
    <row r="5" ht="18.75" customHeight="1" spans="1:11">
      <c r="A5" s="91"/>
      <c r="B5" s="91"/>
      <c r="C5" s="92"/>
      <c r="D5" s="46"/>
      <c r="E5" s="91"/>
      <c r="F5" s="91"/>
      <c r="G5" s="93" t="s">
        <v>80</v>
      </c>
      <c r="H5" s="93" t="s">
        <v>430</v>
      </c>
      <c r="I5" s="93" t="s">
        <v>431</v>
      </c>
      <c r="J5" s="91"/>
      <c r="K5" s="100"/>
    </row>
    <row r="6" spans="1:10">
      <c r="A6" s="94" t="s">
        <v>367</v>
      </c>
      <c r="B6" s="95"/>
      <c r="C6" s="96"/>
      <c r="D6" s="96"/>
      <c r="E6" s="97">
        <f t="shared" ref="E6:J6" si="0">(E7)</f>
        <v>94.93489</v>
      </c>
      <c r="F6" s="97">
        <f t="shared" si="0"/>
        <v>74.93489</v>
      </c>
      <c r="G6" s="97">
        <f t="shared" si="0"/>
        <v>18</v>
      </c>
      <c r="H6" s="97">
        <f t="shared" si="0"/>
        <v>0</v>
      </c>
      <c r="I6" s="97">
        <f t="shared" si="0"/>
        <v>18</v>
      </c>
      <c r="J6" s="97">
        <f t="shared" si="0"/>
        <v>2</v>
      </c>
    </row>
    <row r="7" ht="13.5" customHeight="1" spans="1:10">
      <c r="A7" s="46">
        <v>746</v>
      </c>
      <c r="B7" s="47" t="s">
        <v>64</v>
      </c>
      <c r="C7" s="96"/>
      <c r="D7" s="46">
        <v>2010301</v>
      </c>
      <c r="E7" s="97">
        <v>94.93489</v>
      </c>
      <c r="F7" s="97">
        <v>74.93489</v>
      </c>
      <c r="G7" s="97">
        <v>18</v>
      </c>
      <c r="H7" s="97">
        <v>0</v>
      </c>
      <c r="I7" s="97">
        <v>18</v>
      </c>
      <c r="J7" s="97">
        <v>2</v>
      </c>
    </row>
    <row r="8" spans="1:10">
      <c r="A8" s="96"/>
      <c r="B8" s="96"/>
      <c r="C8" s="96"/>
      <c r="D8" s="96"/>
      <c r="E8" s="98"/>
      <c r="F8" s="98"/>
      <c r="G8" s="98"/>
      <c r="H8" s="98"/>
      <c r="I8" s="98"/>
      <c r="J8" s="98"/>
    </row>
    <row r="9" spans="1:10">
      <c r="A9" s="96"/>
      <c r="B9" s="96"/>
      <c r="C9" s="96"/>
      <c r="D9" s="96"/>
      <c r="E9" s="98"/>
      <c r="F9" s="98"/>
      <c r="G9" s="98"/>
      <c r="H9" s="98"/>
      <c r="I9" s="98"/>
      <c r="J9" s="98"/>
    </row>
    <row r="10" spans="1:10">
      <c r="A10" s="96"/>
      <c r="B10" s="96"/>
      <c r="C10" s="96"/>
      <c r="D10" s="96"/>
      <c r="E10" s="98"/>
      <c r="F10" s="98"/>
      <c r="G10" s="98"/>
      <c r="H10" s="98"/>
      <c r="I10" s="98"/>
      <c r="J10" s="98"/>
    </row>
    <row r="11" spans="1:10">
      <c r="A11" s="96"/>
      <c r="B11" s="96"/>
      <c r="C11" s="96"/>
      <c r="D11" s="96"/>
      <c r="E11" s="96"/>
      <c r="F11" s="96"/>
      <c r="G11" s="96"/>
      <c r="H11" s="96"/>
      <c r="I11" s="96"/>
      <c r="J11" s="96"/>
    </row>
    <row r="12" spans="1:10">
      <c r="A12" s="96"/>
      <c r="B12" s="96"/>
      <c r="C12" s="96"/>
      <c r="D12" s="96"/>
      <c r="E12" s="96"/>
      <c r="F12" s="96"/>
      <c r="G12" s="96"/>
      <c r="H12" s="96"/>
      <c r="I12" s="96"/>
      <c r="J12" s="96"/>
    </row>
    <row r="13" spans="1:10">
      <c r="A13" s="96"/>
      <c r="B13" s="96"/>
      <c r="C13" s="96"/>
      <c r="D13" s="96"/>
      <c r="E13" s="96"/>
      <c r="F13" s="96"/>
      <c r="G13" s="96"/>
      <c r="H13" s="96"/>
      <c r="I13" s="96"/>
      <c r="J13" s="96"/>
    </row>
    <row r="14" spans="1:10">
      <c r="A14" s="96"/>
      <c r="B14" s="96"/>
      <c r="C14" s="96"/>
      <c r="D14" s="96"/>
      <c r="E14" s="96"/>
      <c r="F14" s="96"/>
      <c r="G14" s="96"/>
      <c r="H14" s="96"/>
      <c r="I14" s="96"/>
      <c r="J14" s="96"/>
    </row>
  </sheetData>
  <mergeCells count="13">
    <mergeCell ref="A1:J1"/>
    <mergeCell ref="A2:F2"/>
    <mergeCell ref="H2:J2"/>
    <mergeCell ref="E3:J3"/>
    <mergeCell ref="G4:I4"/>
    <mergeCell ref="A6:B6"/>
    <mergeCell ref="A3:A5"/>
    <mergeCell ref="B3:B5"/>
    <mergeCell ref="C3:C4"/>
    <mergeCell ref="D3:D5"/>
    <mergeCell ref="E4:E5"/>
    <mergeCell ref="F4:F5"/>
    <mergeCell ref="J4:J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topLeftCell="D1" workbookViewId="0">
      <selection activeCell="I5" sqref="I5"/>
    </sheetView>
  </sheetViews>
  <sheetFormatPr defaultColWidth="9" defaultRowHeight="14.4"/>
  <cols>
    <col min="1" max="3" width="9" hidden="1" customWidth="1"/>
    <col min="4" max="6" width="6.62962962962963" style="67" customWidth="1"/>
    <col min="7" max="7" width="46.5" customWidth="1"/>
    <col min="8" max="8" width="9" hidden="1" customWidth="1"/>
    <col min="9" max="9" width="15.1296296296296" customWidth="1"/>
    <col min="10" max="10" width="15.5" customWidth="1"/>
    <col min="11" max="11" width="17.5" customWidth="1"/>
  </cols>
  <sheetData>
    <row r="1" ht="24" customHeight="1" spans="1:11">
      <c r="A1" s="68" t="s">
        <v>432</v>
      </c>
      <c r="B1" s="69"/>
      <c r="C1" s="69"/>
      <c r="D1" s="70" t="s">
        <v>433</v>
      </c>
      <c r="E1" s="70"/>
      <c r="F1" s="70"/>
      <c r="G1" s="71"/>
      <c r="H1" s="71"/>
      <c r="I1" s="71"/>
      <c r="J1" s="71"/>
      <c r="K1" s="71"/>
    </row>
    <row r="2" ht="18" customHeight="1" spans="1:11">
      <c r="A2" s="68"/>
      <c r="B2" s="69"/>
      <c r="C2" s="69"/>
      <c r="D2" s="72" t="s">
        <v>2</v>
      </c>
      <c r="E2" s="72"/>
      <c r="F2" s="72"/>
      <c r="G2" s="73"/>
      <c r="H2" s="73"/>
      <c r="I2" s="73"/>
      <c r="J2" s="73"/>
      <c r="K2" s="84" t="s">
        <v>434</v>
      </c>
    </row>
    <row r="3" ht="18" customHeight="1" spans="1:11">
      <c r="A3" s="69" t="s">
        <v>47</v>
      </c>
      <c r="B3" s="69" t="s">
        <v>48</v>
      </c>
      <c r="C3" s="69" t="s">
        <v>425</v>
      </c>
      <c r="D3" s="74" t="s">
        <v>435</v>
      </c>
      <c r="E3" s="74"/>
      <c r="F3" s="74"/>
      <c r="G3" s="75" t="s">
        <v>366</v>
      </c>
      <c r="H3" s="76" t="s">
        <v>49</v>
      </c>
      <c r="I3" s="75" t="s">
        <v>367</v>
      </c>
      <c r="J3" s="75" t="s">
        <v>72</v>
      </c>
      <c r="K3" s="75" t="s">
        <v>73</v>
      </c>
    </row>
    <row r="4" ht="18" customHeight="1" spans="1:11">
      <c r="A4" s="69"/>
      <c r="B4" s="69"/>
      <c r="C4" s="69"/>
      <c r="D4" s="74" t="s">
        <v>77</v>
      </c>
      <c r="E4" s="74" t="s">
        <v>78</v>
      </c>
      <c r="F4" s="74" t="s">
        <v>79</v>
      </c>
      <c r="G4" s="75"/>
      <c r="H4" s="76"/>
      <c r="I4" s="75"/>
      <c r="J4" s="75"/>
      <c r="K4" s="75"/>
    </row>
    <row r="5" ht="18" customHeight="1" spans="1:11">
      <c r="A5" s="69" t="s">
        <v>367</v>
      </c>
      <c r="B5" s="69"/>
      <c r="C5" s="69"/>
      <c r="D5" s="74"/>
      <c r="E5" s="74"/>
      <c r="F5" s="74"/>
      <c r="G5" s="75" t="s">
        <v>80</v>
      </c>
      <c r="H5" s="76"/>
      <c r="I5" s="85">
        <f>I6+I8+I11+I13</f>
        <v>158500</v>
      </c>
      <c r="J5" s="85">
        <f>J6+J8+J11+J13</f>
        <v>0</v>
      </c>
      <c r="K5" s="85">
        <f>K6+K8+K11+K13</f>
        <v>158500</v>
      </c>
    </row>
    <row r="6" ht="18" customHeight="1" spans="1:11">
      <c r="A6" s="69">
        <v>742</v>
      </c>
      <c r="B6" s="69" t="s">
        <v>436</v>
      </c>
      <c r="C6" s="69">
        <v>201</v>
      </c>
      <c r="D6" s="77">
        <v>212</v>
      </c>
      <c r="E6" s="77">
        <v>3</v>
      </c>
      <c r="F6" s="77"/>
      <c r="G6" s="78" t="s">
        <v>232</v>
      </c>
      <c r="H6" s="78"/>
      <c r="I6" s="85">
        <v>12000</v>
      </c>
      <c r="J6" s="85">
        <v>0</v>
      </c>
      <c r="K6" s="85">
        <v>12000</v>
      </c>
    </row>
    <row r="7" ht="18" customHeight="1" spans="1:11">
      <c r="A7" s="69">
        <v>742</v>
      </c>
      <c r="B7" s="69" t="s">
        <v>436</v>
      </c>
      <c r="C7" s="69">
        <v>20103</v>
      </c>
      <c r="D7" s="77">
        <v>212</v>
      </c>
      <c r="E7" s="77">
        <v>3</v>
      </c>
      <c r="F7" s="77">
        <v>3</v>
      </c>
      <c r="G7" s="78" t="s">
        <v>234</v>
      </c>
      <c r="H7" s="78"/>
      <c r="I7" s="85">
        <v>12000</v>
      </c>
      <c r="J7" s="85">
        <v>0</v>
      </c>
      <c r="K7" s="85">
        <v>12000</v>
      </c>
    </row>
    <row r="8" ht="18" customHeight="1" spans="1:11">
      <c r="A8" s="69">
        <v>746</v>
      </c>
      <c r="B8" s="69" t="s">
        <v>437</v>
      </c>
      <c r="C8" s="69">
        <v>201</v>
      </c>
      <c r="D8" s="79">
        <v>212</v>
      </c>
      <c r="E8" s="79">
        <v>8</v>
      </c>
      <c r="F8" s="79"/>
      <c r="G8" s="78" t="s">
        <v>240</v>
      </c>
      <c r="H8" s="76"/>
      <c r="I8" s="85">
        <v>135000</v>
      </c>
      <c r="J8" s="85">
        <v>0</v>
      </c>
      <c r="K8" s="85">
        <v>135000</v>
      </c>
    </row>
    <row r="9" ht="18" customHeight="1" spans="1:11">
      <c r="A9" s="69">
        <v>746</v>
      </c>
      <c r="B9" s="69" t="s">
        <v>437</v>
      </c>
      <c r="C9" s="69">
        <v>20103</v>
      </c>
      <c r="D9" s="79">
        <v>212</v>
      </c>
      <c r="E9" s="79">
        <v>8</v>
      </c>
      <c r="F9" s="79">
        <v>1</v>
      </c>
      <c r="G9" s="78" t="s">
        <v>242</v>
      </c>
      <c r="H9" s="76"/>
      <c r="I9" s="85">
        <v>95000</v>
      </c>
      <c r="J9" s="85">
        <v>0</v>
      </c>
      <c r="K9" s="85">
        <v>95000</v>
      </c>
    </row>
    <row r="10" ht="18" customHeight="1" spans="1:11">
      <c r="A10" s="69">
        <v>746</v>
      </c>
      <c r="B10" s="69" t="s">
        <v>437</v>
      </c>
      <c r="C10" s="69">
        <v>2010301</v>
      </c>
      <c r="D10" s="79">
        <v>212</v>
      </c>
      <c r="E10" s="79">
        <v>8</v>
      </c>
      <c r="F10" s="80">
        <v>99</v>
      </c>
      <c r="G10" s="78" t="s">
        <v>438</v>
      </c>
      <c r="H10" s="76"/>
      <c r="I10" s="85">
        <v>40000</v>
      </c>
      <c r="J10" s="85">
        <v>0</v>
      </c>
      <c r="K10" s="85">
        <v>40000</v>
      </c>
    </row>
    <row r="11" ht="18" customHeight="1" spans="1:11">
      <c r="A11" s="69"/>
      <c r="B11" s="69"/>
      <c r="C11" s="69"/>
      <c r="D11" s="79">
        <v>212</v>
      </c>
      <c r="E11" s="79">
        <v>13</v>
      </c>
      <c r="F11" s="79"/>
      <c r="G11" s="78" t="s">
        <v>246</v>
      </c>
      <c r="H11" s="74"/>
      <c r="I11" s="85">
        <v>1200</v>
      </c>
      <c r="J11" s="85">
        <v>0</v>
      </c>
      <c r="K11" s="85">
        <v>1200</v>
      </c>
    </row>
    <row r="12" ht="18" customHeight="1" spans="1:11">
      <c r="A12" s="81"/>
      <c r="B12" s="81"/>
      <c r="C12" s="81"/>
      <c r="D12" s="79">
        <v>212</v>
      </c>
      <c r="E12" s="79">
        <v>13</v>
      </c>
      <c r="F12" s="79">
        <v>99</v>
      </c>
      <c r="G12" s="78" t="s">
        <v>248</v>
      </c>
      <c r="H12" s="74"/>
      <c r="I12" s="85">
        <v>1200</v>
      </c>
      <c r="J12" s="85">
        <v>0</v>
      </c>
      <c r="K12" s="85">
        <v>1200</v>
      </c>
    </row>
    <row r="13" spans="4:11">
      <c r="D13" s="79">
        <v>212</v>
      </c>
      <c r="E13" s="79">
        <v>14</v>
      </c>
      <c r="F13" s="79"/>
      <c r="G13" s="78" t="s">
        <v>250</v>
      </c>
      <c r="H13" s="74"/>
      <c r="I13" s="85">
        <v>10300</v>
      </c>
      <c r="J13" s="85">
        <v>0</v>
      </c>
      <c r="K13" s="85">
        <v>10300</v>
      </c>
    </row>
    <row r="14" spans="4:11">
      <c r="D14" s="79">
        <v>212</v>
      </c>
      <c r="E14" s="79">
        <v>14</v>
      </c>
      <c r="F14" s="80">
        <v>99</v>
      </c>
      <c r="G14" s="78" t="s">
        <v>252</v>
      </c>
      <c r="H14" s="74"/>
      <c r="I14" s="85">
        <v>10300</v>
      </c>
      <c r="J14" s="85">
        <v>0</v>
      </c>
      <c r="K14" s="85">
        <v>10300</v>
      </c>
    </row>
    <row r="15" spans="4:11">
      <c r="D15" s="82"/>
      <c r="E15" s="82"/>
      <c r="F15" s="82"/>
      <c r="G15" s="78"/>
      <c r="H15" s="83"/>
      <c r="I15" s="83"/>
      <c r="J15" s="83"/>
      <c r="K15" s="83"/>
    </row>
  </sheetData>
  <mergeCells count="8">
    <mergeCell ref="D1:K1"/>
    <mergeCell ref="D2:J2"/>
    <mergeCell ref="D3:F3"/>
    <mergeCell ref="G3:G4"/>
    <mergeCell ref="H3:H4"/>
    <mergeCell ref="I3:I4"/>
    <mergeCell ref="J3:J4"/>
    <mergeCell ref="K3:K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opLeftCell="A2" workbookViewId="0">
      <selection activeCell="C7" sqref="C7:C12"/>
    </sheetView>
  </sheetViews>
  <sheetFormatPr defaultColWidth="9" defaultRowHeight="14.4" outlineLevelCol="6"/>
  <cols>
    <col min="1" max="1" width="24.75" style="38" customWidth="1"/>
    <col min="2" max="2" width="11.8796296296296" style="38" customWidth="1"/>
    <col min="3" max="3" width="9" style="38"/>
    <col min="4" max="4" width="12" style="38" customWidth="1"/>
    <col min="5" max="6" width="14.3796296296296" style="38" customWidth="1"/>
    <col min="7" max="7" width="18.1296296296296" style="38" customWidth="1"/>
    <col min="8" max="16384" width="9" style="38"/>
  </cols>
  <sheetData>
    <row r="1" ht="25.9" customHeight="1" spans="1:7">
      <c r="A1" s="56" t="s">
        <v>439</v>
      </c>
      <c r="B1" s="56"/>
      <c r="C1" s="56"/>
      <c r="D1" s="56"/>
      <c r="E1" s="56"/>
      <c r="F1" s="56"/>
      <c r="G1" s="56"/>
    </row>
    <row r="3" spans="1:7">
      <c r="A3" s="41" t="s">
        <v>2</v>
      </c>
      <c r="B3" s="41"/>
      <c r="C3" s="41"/>
      <c r="D3" s="41"/>
      <c r="E3" s="57"/>
      <c r="F3" s="57"/>
      <c r="G3" s="58" t="s">
        <v>46</v>
      </c>
    </row>
    <row r="4" ht="19.15" customHeight="1" spans="1:7">
      <c r="A4" s="59" t="s">
        <v>48</v>
      </c>
      <c r="B4" s="60" t="s">
        <v>440</v>
      </c>
      <c r="C4" s="60" t="s">
        <v>441</v>
      </c>
      <c r="D4" s="60" t="s">
        <v>442</v>
      </c>
      <c r="E4" s="60"/>
      <c r="F4" s="60" t="s">
        <v>443</v>
      </c>
      <c r="G4" s="60"/>
    </row>
    <row r="5" ht="24.6" customHeight="1" spans="1:7">
      <c r="A5" s="59"/>
      <c r="B5" s="60"/>
      <c r="C5" s="60"/>
      <c r="D5" s="60" t="s">
        <v>444</v>
      </c>
      <c r="E5" s="60"/>
      <c r="F5" s="60" t="s">
        <v>445</v>
      </c>
      <c r="G5" s="60"/>
    </row>
    <row r="6" ht="28.8" spans="1:7">
      <c r="A6" s="59"/>
      <c r="B6" s="60"/>
      <c r="C6" s="60"/>
      <c r="D6" s="60" t="s">
        <v>446</v>
      </c>
      <c r="E6" s="60" t="s">
        <v>447</v>
      </c>
      <c r="F6" s="60" t="s">
        <v>448</v>
      </c>
      <c r="G6" s="60" t="s">
        <v>447</v>
      </c>
    </row>
    <row r="7" ht="57" customHeight="1" spans="1:7">
      <c r="A7" s="61" t="s">
        <v>64</v>
      </c>
      <c r="B7" s="62" t="s">
        <v>84</v>
      </c>
      <c r="C7" s="63">
        <v>20947</v>
      </c>
      <c r="D7" s="64" t="s">
        <v>449</v>
      </c>
      <c r="E7" s="65" t="s">
        <v>450</v>
      </c>
      <c r="F7" s="64" t="s">
        <v>451</v>
      </c>
      <c r="G7" s="65" t="s">
        <v>452</v>
      </c>
    </row>
    <row r="8" ht="48" customHeight="1" spans="1:7">
      <c r="A8" s="61" t="s">
        <v>64</v>
      </c>
      <c r="B8" s="66" t="s">
        <v>85</v>
      </c>
      <c r="C8" s="63">
        <v>178700</v>
      </c>
      <c r="D8" s="64" t="s">
        <v>449</v>
      </c>
      <c r="E8" s="65" t="s">
        <v>453</v>
      </c>
      <c r="F8" s="64" t="s">
        <v>451</v>
      </c>
      <c r="G8" s="65" t="s">
        <v>454</v>
      </c>
    </row>
    <row r="9" ht="89.1" customHeight="1" spans="1:7">
      <c r="A9" s="61" t="s">
        <v>64</v>
      </c>
      <c r="B9" s="62" t="s">
        <v>455</v>
      </c>
      <c r="C9" s="63">
        <v>91913</v>
      </c>
      <c r="D9" s="64" t="s">
        <v>449</v>
      </c>
      <c r="E9" s="65" t="s">
        <v>456</v>
      </c>
      <c r="F9" s="64" t="s">
        <v>451</v>
      </c>
      <c r="G9" s="65" t="s">
        <v>457</v>
      </c>
    </row>
    <row r="10" ht="56.1" customHeight="1" spans="1:7">
      <c r="A10" s="61" t="s">
        <v>64</v>
      </c>
      <c r="B10" s="62" t="s">
        <v>458</v>
      </c>
      <c r="C10" s="63">
        <v>330</v>
      </c>
      <c r="D10" s="64" t="s">
        <v>449</v>
      </c>
      <c r="E10" s="65" t="s">
        <v>459</v>
      </c>
      <c r="F10" s="64" t="s">
        <v>451</v>
      </c>
      <c r="G10" s="65" t="s">
        <v>459</v>
      </c>
    </row>
    <row r="11" ht="56.1" customHeight="1" spans="1:7">
      <c r="A11" s="61" t="s">
        <v>64</v>
      </c>
      <c r="B11" s="62" t="s">
        <v>88</v>
      </c>
      <c r="C11" s="64">
        <v>4323</v>
      </c>
      <c r="D11" s="64" t="s">
        <v>449</v>
      </c>
      <c r="E11" s="65" t="s">
        <v>460</v>
      </c>
      <c r="F11" s="64" t="s">
        <v>451</v>
      </c>
      <c r="G11" s="65" t="s">
        <v>461</v>
      </c>
    </row>
    <row r="12" ht="45" customHeight="1" spans="1:7">
      <c r="A12" s="61" t="s">
        <v>64</v>
      </c>
      <c r="B12" s="62" t="s">
        <v>462</v>
      </c>
      <c r="C12" s="63">
        <v>141336</v>
      </c>
      <c r="D12" s="64" t="s">
        <v>449</v>
      </c>
      <c r="E12" s="65" t="s">
        <v>459</v>
      </c>
      <c r="F12" s="64" t="s">
        <v>451</v>
      </c>
      <c r="G12" s="65" t="s">
        <v>459</v>
      </c>
    </row>
    <row r="13" spans="6:7">
      <c r="F13" s="55"/>
      <c r="G13" s="55"/>
    </row>
  </sheetData>
  <mergeCells count="10">
    <mergeCell ref="A1:G1"/>
    <mergeCell ref="E3:F3"/>
    <mergeCell ref="D4:E4"/>
    <mergeCell ref="F4:G4"/>
    <mergeCell ref="D5:E5"/>
    <mergeCell ref="F5:G5"/>
    <mergeCell ref="F13:G13"/>
    <mergeCell ref="A4:A6"/>
    <mergeCell ref="B4:B6"/>
    <mergeCell ref="C4:C6"/>
  </mergeCells>
  <printOptions horizontalCentered="1"/>
  <pageMargins left="0.786805555555556" right="0.786805555555556" top="0.751388888888889" bottom="0.751388888888889" header="0.298611111111111" footer="0.298611111111111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01收支总表</vt:lpstr>
      <vt:lpstr>02部门收入总表</vt:lpstr>
      <vt:lpstr>03支出总表(项目)</vt:lpstr>
      <vt:lpstr>04拨款收支总表</vt:lpstr>
      <vt:lpstr>05一般公共</vt:lpstr>
      <vt:lpstr>06基本支出</vt:lpstr>
      <vt:lpstr>07三公经费</vt:lpstr>
      <vt:lpstr>08基金预算</vt:lpstr>
      <vt:lpstr>09预算项目绩效目标表</vt:lpstr>
      <vt:lpstr>10整体支出绩效目标表</vt:lpstr>
      <vt:lpstr>11政府预算公开表（部门预算经济科目）</vt:lpstr>
      <vt:lpstr>12政府预算公开表（政府预算经济科目）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黄艳</dc:creator>
  <cp:lastModifiedBy>Administrator</cp:lastModifiedBy>
  <dcterms:created xsi:type="dcterms:W3CDTF">2020-05-27T04:21:00Z</dcterms:created>
  <cp:lastPrinted>2021-01-19T07:11:00Z</cp:lastPrinted>
  <dcterms:modified xsi:type="dcterms:W3CDTF">2022-06-01T06:48:39Z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8C4C24589CC24E59854C53D44DF57702</vt:lpwstr>
  </property>
</Properties>
</file>