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8"/>
  </bookViews>
  <sheets>
    <sheet name="目录" sheetId="2" r:id="rId1"/>
    <sheet name="2022年部门收支总体情况表" sheetId="3" r:id="rId2"/>
    <sheet name="2022年部门收入总体情况表" sheetId="4" r:id="rId3"/>
    <sheet name="2022年部门支出总体情况表" sheetId="5" r:id="rId4"/>
    <sheet name="2022年财政拨款收支总体情况表" sheetId="6" r:id="rId5"/>
    <sheet name="2022年一般公共预算支出情况表" sheetId="7" r:id="rId6"/>
    <sheet name="2022年一般公共预算基本支出情况表" sheetId="8" r:id="rId7"/>
    <sheet name="2022年政府性基金预算支出情况表" sheetId="9" r:id="rId8"/>
    <sheet name="2022年一般公共预算“三公”经费预算表" sheetId="10" r:id="rId9"/>
    <sheet name="2022年预算项目绩效目标表" sheetId="11" r:id="rId10"/>
    <sheet name="2022年整体支出绩效目标表" sheetId="12" r:id="rId11"/>
  </sheets>
  <definedNames>
    <definedName name="_xlnm._FilterDatabase" localSheetId="5" hidden="1">'2022年一般公共预算支出情况表'!$A$5:$G$131</definedName>
    <definedName name="_xlnm.Print_Area" localSheetId="2">'2022年部门收入总体情况表'!$A$1:$K$9</definedName>
    <definedName name="_xlnm.Print_Area" localSheetId="1">'2022年部门收支总体情况表'!$A$1:$D$40</definedName>
    <definedName name="_xlnm.Print_Area" localSheetId="3">'2022年部门支出总体情况表'!$A$1:$I$135</definedName>
    <definedName name="_xlnm.Print_Area" localSheetId="4">'2022年财政拨款收支总体情况表'!$A$1:$D$42</definedName>
    <definedName name="_xlnm.Print_Area" localSheetId="8">'2022年一般公共预算“三公”经费预算表'!$A$1:$H$10</definedName>
    <definedName name="_xlnm.Print_Area" localSheetId="6">'2022年一般公共预算基本支出情况表'!$A$1:$E$31</definedName>
    <definedName name="_xlnm.Print_Area" localSheetId="5">'2022年一般公共预算支出情况表'!$A$1:$G$131</definedName>
    <definedName name="_xlnm.Print_Area" localSheetId="9">'2022年预算项目绩效目标表'!$A$1:$G$83</definedName>
    <definedName name="_xlnm.Print_Area" localSheetId="10">'2022年整体支出绩效目标表'!$A$1:$N$28</definedName>
    <definedName name="_xlnm.Print_Area" localSheetId="7">'2022年政府性基金预算支出情况表'!$A$1:$E$13</definedName>
    <definedName name="_xlnm.Print_Area" localSheetId="0">目录!$B$1:$D$13</definedName>
    <definedName name="_xlnm.Print_Titles" localSheetId="3">'2022年部门支出总体情况表'!$5:$6</definedName>
    <definedName name="_xlnm.Print_Titles" localSheetId="5">'2022年一般公共预算支出情况表'!$5:$5</definedName>
    <definedName name="_xlnm.Print_Titles" localSheetId="9">'2022年预算项目绩效目标表'!$4:$6</definedName>
    <definedName name="_xlnm.Print_Titles" localSheetId="10">'2022年整体支出绩效目标表'!$3:$5</definedName>
    <definedName name="_xlnm._FilterDatabase" localSheetId="3" hidden="1">'2022年部门支出总体情况表'!$A$6:$I$135</definedName>
    <definedName name="_xlnm._FilterDatabase" localSheetId="6" hidden="1">'2022年一般公共预算基本支出情况表'!$A$6:$E$31</definedName>
  </definedNames>
  <calcPr calcId="144525"/>
</workbook>
</file>

<file path=xl/sharedStrings.xml><?xml version="1.0" encoding="utf-8"?>
<sst xmlns="http://schemas.openxmlformats.org/spreadsheetml/2006/main" count="1132" uniqueCount="586">
  <si>
    <t>部门预算公开表目录</t>
  </si>
  <si>
    <t>序号</t>
  </si>
  <si>
    <t>名称</t>
  </si>
  <si>
    <t>2022年部门收支总体情况表</t>
  </si>
  <si>
    <t>2022年部门收入总体情况表</t>
  </si>
  <si>
    <t>2022年部门支出总体情况表</t>
  </si>
  <si>
    <t>2022年财政拨款收支总体情况表</t>
  </si>
  <si>
    <t>2022年一般公共预算支出情况表</t>
  </si>
  <si>
    <t>2022年一般公共预算基本支出情况表</t>
  </si>
  <si>
    <t>2022年政府性基金预算支出情况表</t>
  </si>
  <si>
    <t>2022年一般公共预算“三公”经费预算表</t>
  </si>
  <si>
    <t>2022年预算项目绩效目标表</t>
  </si>
  <si>
    <t>2022年整体支出绩效目标</t>
  </si>
  <si>
    <t>部门收支总体情况表</t>
  </si>
  <si>
    <t/>
  </si>
  <si>
    <t>编制单位：浏阳经济技术开发区管理委员会</t>
  </si>
  <si>
    <t>单位：万元</t>
  </si>
  <si>
    <t>收      入</t>
  </si>
  <si>
    <t>支      出</t>
  </si>
  <si>
    <t>项    目</t>
  </si>
  <si>
    <t>预算数</t>
  </si>
  <si>
    <t>一、一般公共预算财政拨款收入</t>
  </si>
  <si>
    <t>一、[201]一般公共服务支出</t>
  </si>
  <si>
    <t xml:space="preserve">    1.财政补助收入</t>
  </si>
  <si>
    <t>二、[202]外交支出</t>
  </si>
  <si>
    <t xml:space="preserve">    2.纳入一般公共预算管理的非税收入</t>
  </si>
  <si>
    <t>三、[203]国防支出</t>
  </si>
  <si>
    <t xml:space="preserve">    3.上级补助收入</t>
  </si>
  <si>
    <t>四、[204]公共安全支出</t>
  </si>
  <si>
    <t xml:space="preserve">    4.上年结转</t>
  </si>
  <si>
    <t>五、[205]教育支出</t>
  </si>
  <si>
    <t xml:space="preserve">    5.体制分成</t>
  </si>
  <si>
    <t>六、[206]科学技术支出</t>
  </si>
  <si>
    <t>二、财政专户管理资金收入</t>
  </si>
  <si>
    <t>七、[207]文化旅游体育与传媒支出</t>
  </si>
  <si>
    <t>三、政府性基金预算收入</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</si>
  <si>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</si>
  <si>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</si>
  <si>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</si>
  <si>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</si>
  <si>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</si>
  <si>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</si>
  <si>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</si>
  <si>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</si>
  <si>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</si>
  <si>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</si>
  <si>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</si>
  <si>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</si>
  <si>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</si>
  <si>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</si>
  <si>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</si>
  <si>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</si>
  <si>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</si>
  <si>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</si>
  <si>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</si>
  <si>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</si>
  <si>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</si>
  <si>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</si>
  <si>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</si>
  <si>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</si>
  <si>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</si>
  <si>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收入总计</t>
  </si>
  <si>
    <t>支出总计</t>
  </si>
  <si>
    <t>部门收入总体情况表</t>
  </si>
  <si>
    <t>编制单位：浏阳经济技术开发区管理委员会                                                                                                              单位：万元</t>
  </si>
  <si>
    <t>单位</t>
  </si>
  <si>
    <t>总计</t>
  </si>
  <si>
    <t>本年收入</t>
  </si>
  <si>
    <t>纳入财政专户管理的非税收入</t>
  </si>
  <si>
    <t>政府性基金预算收入</t>
  </si>
  <si>
    <t>编码</t>
  </si>
  <si>
    <t>合计</t>
  </si>
  <si>
    <t>财政补助收入</t>
  </si>
  <si>
    <t>纳入一般公共预算管理的非税收入</t>
  </si>
  <si>
    <t>上级补助收入</t>
  </si>
  <si>
    <t>上年结转</t>
  </si>
  <si>
    <t>体制分成</t>
  </si>
  <si>
    <t>总计：</t>
  </si>
  <si>
    <t>浏阳经济技术开发区管理委员会</t>
  </si>
  <si>
    <t>部门支出总体情况表</t>
  </si>
  <si>
    <t>编制单位：浏阳经济技术开发区管理委员会                                                                                             单位：万元</t>
  </si>
  <si>
    <t>基本支出</t>
  </si>
  <si>
    <t>项目支出</t>
  </si>
  <si>
    <t>人员类</t>
  </si>
  <si>
    <t>公用经费</t>
  </si>
  <si>
    <t>其他运转类</t>
  </si>
  <si>
    <t>特定目标类</t>
  </si>
  <si>
    <t>总计:</t>
  </si>
  <si>
    <t>201</t>
  </si>
  <si>
    <t>一般公共服务支出</t>
  </si>
  <si>
    <t xml:space="preserve">  20101</t>
  </si>
  <si>
    <t xml:space="preserve">  人大事务</t>
  </si>
  <si>
    <t xml:space="preserve">   2010102</t>
  </si>
  <si>
    <t xml:space="preserve">   一般行政管理事务</t>
  </si>
  <si>
    <t xml:space="preserve">  20103</t>
  </si>
  <si>
    <t xml:space="preserve">  政府办公厅（室）及相关机构事务</t>
  </si>
  <si>
    <t xml:space="preserve">   行政运行</t>
  </si>
  <si>
    <t>一般行政管理事务</t>
  </si>
  <si>
    <t>机关服务</t>
  </si>
  <si>
    <t>政务公开审批</t>
  </si>
  <si>
    <t xml:space="preserve">   2010350</t>
  </si>
  <si>
    <t>事业运行</t>
  </si>
  <si>
    <t>发展与改革事务</t>
  </si>
  <si>
    <t>行政运行</t>
  </si>
  <si>
    <t>统计信息事务</t>
  </si>
  <si>
    <t>专项统计业务</t>
  </si>
  <si>
    <t>财政事务</t>
  </si>
  <si>
    <t>财政委托业务支出</t>
  </si>
  <si>
    <t>其他财政事务支出</t>
  </si>
  <si>
    <t>税收事务</t>
  </si>
  <si>
    <t>纪检监察事务</t>
  </si>
  <si>
    <t>商贸事务</t>
  </si>
  <si>
    <t>招商引资</t>
  </si>
  <si>
    <t>群众团体事务</t>
  </si>
  <si>
    <t>党政办公厅（室）及相关机构事务</t>
  </si>
  <si>
    <t>其他共产党事务支出</t>
  </si>
  <si>
    <t>市场监督管理事务</t>
  </si>
  <si>
    <t>质量安全监管</t>
  </si>
  <si>
    <t>食品安全监管</t>
  </si>
  <si>
    <t>公共安全支出</t>
  </si>
  <si>
    <t>公安</t>
  </si>
  <si>
    <t>执法办案</t>
  </si>
  <si>
    <t>司法</t>
  </si>
  <si>
    <t>基层司法业务</t>
  </si>
  <si>
    <t>其他公共安全支出</t>
  </si>
  <si>
    <t>教育支出</t>
  </si>
  <si>
    <t>普通教育</t>
  </si>
  <si>
    <t>小学教育</t>
  </si>
  <si>
    <t>初中教育</t>
  </si>
  <si>
    <t>高中教育</t>
  </si>
  <si>
    <t>其他普通教育支出</t>
  </si>
  <si>
    <t>科学技术支出</t>
  </si>
  <si>
    <t>科技条件与服务</t>
  </si>
  <si>
    <t>其他科技条件与服务支出</t>
  </si>
  <si>
    <t>社会保障和就业支出</t>
  </si>
  <si>
    <t>人力资源和社会保障管理事务</t>
  </si>
  <si>
    <t>民政管理事务</t>
  </si>
  <si>
    <t>其他民政管理事务支出</t>
  </si>
  <si>
    <t>行政事业单位养老支出</t>
  </si>
  <si>
    <t>事业单位离退休</t>
  </si>
  <si>
    <t>就业补助</t>
  </si>
  <si>
    <t>其他就业补助支出</t>
  </si>
  <si>
    <t>最低生活保障</t>
  </si>
  <si>
    <t>农村最低生活保障金支出</t>
  </si>
  <si>
    <t>节能环保支出</t>
  </si>
  <si>
    <t>环境保护管理事务</t>
  </si>
  <si>
    <t>其他环境保护管理事务支出</t>
  </si>
  <si>
    <t>污染防治</t>
  </si>
  <si>
    <t>大气</t>
  </si>
  <si>
    <t>水体</t>
  </si>
  <si>
    <t>城乡社区支出</t>
  </si>
  <si>
    <t>城乡社区管理事务</t>
  </si>
  <si>
    <t>城管执法</t>
  </si>
  <si>
    <t>城乡社区公共设施</t>
  </si>
  <si>
    <t>小城镇基础设施建设</t>
  </si>
  <si>
    <t>其他城乡社区公共设施支出</t>
  </si>
  <si>
    <t>城乡社区环境卫生</t>
  </si>
  <si>
    <t>国有土地使用权出让收入安排的支出</t>
  </si>
  <si>
    <t>征地和拆迁补偿支出</t>
  </si>
  <si>
    <t>土地开发支出</t>
  </si>
  <si>
    <t>城市基础设施配套费安排的支出</t>
  </si>
  <si>
    <t>其他城市基础设施配套费安排的支出</t>
  </si>
  <si>
    <t>其他城乡社区支出</t>
  </si>
  <si>
    <t>农林水支出</t>
  </si>
  <si>
    <t>林业和草原</t>
  </si>
  <si>
    <t>水利</t>
  </si>
  <si>
    <t>水土保持</t>
  </si>
  <si>
    <t>巩固脱贫衔接乡村振兴</t>
  </si>
  <si>
    <t>生产发展</t>
  </si>
  <si>
    <t>其他巩固脱贫衔接乡村振兴</t>
  </si>
  <si>
    <t>交通运输支出</t>
  </si>
  <si>
    <t>其他交通运输支出</t>
  </si>
  <si>
    <t>公共交通运营补助</t>
  </si>
  <si>
    <t>资源勘探工业信息等支出</t>
  </si>
  <si>
    <t>支持中小企业发展和管理支出</t>
  </si>
  <si>
    <t>其他支持中小企业发展和管理支出</t>
  </si>
  <si>
    <t>自然资源海洋气象等支出</t>
  </si>
  <si>
    <t>自然资源事务</t>
  </si>
  <si>
    <t>自然资源规划及管理</t>
  </si>
  <si>
    <t>灾害防治及应急管理支出</t>
  </si>
  <si>
    <t>应急管理事务</t>
  </si>
  <si>
    <t>安全监管</t>
  </si>
  <si>
    <t>消防救援事务</t>
  </si>
  <si>
    <t>消防应急救援</t>
  </si>
  <si>
    <t>预备费</t>
  </si>
  <si>
    <t>转移性支出</t>
  </si>
  <si>
    <t>上解支出</t>
  </si>
  <si>
    <t>体制上解支出</t>
  </si>
  <si>
    <t>债务付息支出</t>
  </si>
  <si>
    <t>地方政府一般债务付息支出</t>
  </si>
  <si>
    <t>财政拨款收支总体情况表</t>
  </si>
  <si>
    <t>编制单位：浏阳经济技术开发区管理委员会                                                             单位：万元</t>
  </si>
  <si>
    <t>项目</t>
  </si>
  <si>
    <t>一、本年收入</t>
  </si>
  <si>
    <t>一、本年支出</t>
  </si>
  <si>
    <t>（一）一般公共预算拨款</t>
  </si>
  <si>
    <t>（二）政府性基金预算拨款</t>
  </si>
  <si>
    <t>二、结转下年</t>
  </si>
  <si>
    <t>一般公共预算支出情况表</t>
  </si>
  <si>
    <t>编制单位：浏阳经济技术开发区管理委员会                                                     单位：万元</t>
  </si>
  <si>
    <t>科目编码</t>
  </si>
  <si>
    <t>科目名称</t>
  </si>
  <si>
    <t>小计</t>
  </si>
  <si>
    <t>人员经费</t>
  </si>
  <si>
    <t xml:space="preserve">   事业运行</t>
  </si>
  <si>
    <t>合计：</t>
  </si>
  <si>
    <t>一般公共预算基本支出情况表</t>
  </si>
  <si>
    <t>编制单位：浏阳经济技术开发区管理委员会                                                  单位：万元</t>
  </si>
  <si>
    <t>部门预算支出经济分类科目</t>
  </si>
  <si>
    <t>本年一般公共预算基本支出</t>
  </si>
  <si>
    <t>301</t>
  </si>
  <si>
    <t>工资福利支出</t>
  </si>
  <si>
    <t xml:space="preserve">  其他社会保障缴费</t>
  </si>
  <si>
    <t xml:space="preserve">  奖金</t>
  </si>
  <si>
    <t xml:space="preserve">  职工基本医疗保险缴费</t>
  </si>
  <si>
    <t xml:space="preserve">  公务员医疗补助缴费</t>
  </si>
  <si>
    <t xml:space="preserve">  津贴补贴</t>
  </si>
  <si>
    <t xml:space="preserve">  住房公积金</t>
  </si>
  <si>
    <t xml:space="preserve">  基本工资</t>
  </si>
  <si>
    <t xml:space="preserve">  机关事业单位基本养老保险缴费</t>
  </si>
  <si>
    <t xml:space="preserve">  绩效工资</t>
  </si>
  <si>
    <t xml:space="preserve">  职业年金缴费</t>
  </si>
  <si>
    <t>302</t>
  </si>
  <si>
    <t>商品和服务支出</t>
  </si>
  <si>
    <t>因公出国（境）费</t>
  </si>
  <si>
    <t xml:space="preserve">  福利费</t>
  </si>
  <si>
    <t xml:space="preserve">  工会经费</t>
  </si>
  <si>
    <t>劳务费</t>
  </si>
  <si>
    <t xml:space="preserve">  其他交通费用</t>
  </si>
  <si>
    <t xml:space="preserve">  公务用车运行维护费</t>
  </si>
  <si>
    <t>其他商品和服务支出</t>
  </si>
  <si>
    <t xml:space="preserve">  公务接待费</t>
  </si>
  <si>
    <t>303</t>
  </si>
  <si>
    <t>对个人和家庭的补助</t>
  </si>
  <si>
    <t xml:space="preserve">  退休费</t>
  </si>
  <si>
    <t>生活补助</t>
  </si>
  <si>
    <t>奖励金</t>
  </si>
  <si>
    <t>政府性基金预算支出情况表</t>
  </si>
  <si>
    <t>编制单位：浏阳经济技术开发区管理委员会                                                                 单位：万元</t>
  </si>
  <si>
    <t>本年政府性基金预算支出</t>
  </si>
  <si>
    <t>国有土地使用权出让收入及对应专项债务收入安排的支出</t>
  </si>
  <si>
    <t>一般公共预算“三公”经费预算表</t>
  </si>
  <si>
    <t>三公经费</t>
  </si>
  <si>
    <t>单位编码</t>
  </si>
  <si>
    <t>单位名称</t>
  </si>
  <si>
    <t>“三公”经费合计</t>
  </si>
  <si>
    <t>公务用车购置及运行费</t>
  </si>
  <si>
    <t>公务接待费</t>
  </si>
  <si>
    <t>公务用车购置费</t>
  </si>
  <si>
    <t>公务用车运行费</t>
  </si>
  <si>
    <t>项目名称</t>
  </si>
  <si>
    <t>资金安排(万元)</t>
  </si>
  <si>
    <t>项目实施产出成果目标</t>
  </si>
  <si>
    <t>项目绩效目标</t>
  </si>
  <si>
    <t>定量或定性目标(成果目标)</t>
  </si>
  <si>
    <t>定量或定性目标(绩效目标)</t>
  </si>
  <si>
    <t>目标类型</t>
  </si>
  <si>
    <t>目标(指标)内容</t>
  </si>
  <si>
    <t>效益类型</t>
  </si>
  <si>
    <t>纪委办案经费</t>
  </si>
  <si>
    <t>数量目标</t>
  </si>
  <si>
    <t>开展清廉园区建设、廉政警示教育、廉洁家访等活动。信访举报工作。市委巡察、审计反馈问题、日常监督检查。重点领域专项检查。</t>
  </si>
  <si>
    <t>社会效益</t>
  </si>
  <si>
    <t>构建一体推进不敢腐、不能腐、不想腐体制机制。推动营商环境持续优化，构建“亲”“清”新型政商关系。</t>
  </si>
  <si>
    <t>非公党员教育管理</t>
  </si>
  <si>
    <t>完成对非公支部书记、直管党员、发展对象、入党积极分子培训的教育培训全覆盖。</t>
  </si>
  <si>
    <t>加强党员教育，促进红色覆盖。</t>
  </si>
  <si>
    <t>蓝思科技非公党建</t>
  </si>
  <si>
    <t>按照原长沙市委两新工委补助标准发放有关非公党建工作经费，加强蓝思科技党建工作，打造成非公党建示范基地。</t>
  </si>
  <si>
    <t>加强党建覆盖，维护蓝思稳定。</t>
  </si>
  <si>
    <t>非公党组织建设及津补贴</t>
  </si>
  <si>
    <t>划小单元格，打造片区管理成为园区非公党建亮点，加强流动党员管理，实现红色元素在民营企业的全覆盖，按照标准发放非公企业党组织书记全年岗位补助。</t>
  </si>
  <si>
    <t>加强非公横向交流，增强其内生动力；强化激励保障，激发自觉意识。</t>
  </si>
  <si>
    <t>其他党建相关项目</t>
  </si>
  <si>
    <t>质量目标</t>
  </si>
  <si>
    <t>落实上级部门指示批示精神，激发非公党建活力和内生动力。</t>
  </si>
  <si>
    <t>抓好党建服务，开展活动，凝聚人心，提升企业党组织的地位和作用。</t>
  </si>
  <si>
    <t>机关服务（物业管理）</t>
  </si>
  <si>
    <t>保障机关正常有序办公条件和环境。</t>
  </si>
  <si>
    <t>维护机关秩序</t>
  </si>
  <si>
    <t>专项会议费用</t>
  </si>
  <si>
    <t>安排部署园区工作。</t>
  </si>
  <si>
    <t>加快园区建设。</t>
  </si>
  <si>
    <t>文书刊物及档案</t>
  </si>
  <si>
    <t>做好档案管理工作。</t>
  </si>
  <si>
    <t>提高行政效能。</t>
  </si>
  <si>
    <t>综合运行经费</t>
  </si>
  <si>
    <t>做好政务接待，审核重大决策文件合法性，推进政务内网建设。</t>
  </si>
  <si>
    <t>提高行政效能，保障机关运行。</t>
  </si>
  <si>
    <t>宣传费用</t>
  </si>
  <si>
    <t>扩大园区影响力。</t>
  </si>
  <si>
    <t>机关后勤服务</t>
  </si>
  <si>
    <t>保障食堂后勤支出。</t>
  </si>
  <si>
    <t>保障食堂正常运转，提高后勤服务。</t>
  </si>
  <si>
    <t>人事考核工作经费</t>
  </si>
  <si>
    <t>做好绩效考核、员工培训、工勤人员技能考试相关工作。</t>
  </si>
  <si>
    <t>优化教育培训，提振队伍精气神，加快园区建设。</t>
  </si>
  <si>
    <t>帮扶工作经费</t>
  </si>
  <si>
    <t>质量指标</t>
  </si>
  <si>
    <t>完成联点镇、村扶贫任务。</t>
  </si>
  <si>
    <t>接续推进乡村振兴，全面深化农村改革。</t>
  </si>
  <si>
    <t>群团组织工作经费</t>
  </si>
  <si>
    <t>做好工青妇、少数民族、关心下一代、两代表一委员等相关工作、开展相关活动。</t>
  </si>
  <si>
    <t>提高职工、群众凝聚力。</t>
  </si>
  <si>
    <t>员工体检</t>
  </si>
  <si>
    <t>做好年度职工体检工作。</t>
  </si>
  <si>
    <t>保障职工身心健康。</t>
  </si>
  <si>
    <t>境内招商引资活动经费</t>
  </si>
  <si>
    <t>2022年计划用地2500亩（其中二类工业用地约2000亩，三类工业用地约500亩），实现合同引资超230亿元，引进50亿元以上项目1个。全年实现引进到位外资3000万美元。</t>
  </si>
  <si>
    <t>经济效益</t>
  </si>
  <si>
    <t>1.通过引进高质量的工业项目，提升园区的财力与综合竞争力。2.通过引进三产业项目，提高园区的城市配套水平。3.通过引进外资提升园区的开放型经济水平。</t>
  </si>
  <si>
    <t>项目管理</t>
  </si>
  <si>
    <t>建设项目有序推进。</t>
  </si>
  <si>
    <t>可持续影响指标</t>
  </si>
  <si>
    <t>圆满完成各项现场考核。</t>
  </si>
  <si>
    <t>项目观摩</t>
  </si>
  <si>
    <t>省里、长沙、浏阳级项目观摩顺利通过。</t>
  </si>
  <si>
    <t>综合服务</t>
  </si>
  <si>
    <t>配备先进的设施设备，提高工作效率，定期组织培训，解决重点难点问题。</t>
  </si>
  <si>
    <t>业务工作规范、有序进行，提升人员专业水平，提升整体驾驭能力。</t>
  </si>
  <si>
    <t>产业促进</t>
  </si>
  <si>
    <t>解决企业在生产经营过程中出现的问题，进行帮扶协调，鼓励企业积极应用智能制造模式，培育发展先进制造业集群，通过组织企业开展各类活动、验收、评价和调研，支持企业高质量发展，促进五好园区创建。</t>
  </si>
  <si>
    <t>提高竞争综合实力，推动园区实现高质量发展。</t>
  </si>
  <si>
    <t>经济运行统计</t>
  </si>
  <si>
    <t>稳定统计队伍，提高企业统计人员业务水平，确保数据质量，保证园区高质量发展。</t>
  </si>
  <si>
    <t>提高竞争力，为园区高质量发展提供有力的数据支撑。</t>
  </si>
  <si>
    <t>科技创新</t>
  </si>
  <si>
    <t>鼓励企业创新转型，对企业研发工作进行指导，打造惠企平台，实现园区产业链供应链云平台，加快构建本地大循环新格局。</t>
  </si>
  <si>
    <t>提升园区形象，优化企业服务质量，提高服务效率。</t>
  </si>
  <si>
    <t>行政审批减免</t>
  </si>
  <si>
    <t>根据相关政策文件实施行政审批费用减免。</t>
  </si>
  <si>
    <t>为园区企业减赋。</t>
  </si>
  <si>
    <t>技术服务费</t>
  </si>
  <si>
    <t>完成市政项目相关咨询服务及企业消防安全审查验收工作，对建筑工地质量安全实施智能化管理。</t>
  </si>
  <si>
    <t>加强市政设施服务，保障建筑工地安全质量及企业竣工验收消防安全管理。</t>
  </si>
  <si>
    <t>房屋建筑和市政设施项目</t>
  </si>
  <si>
    <t>实施金阳新城企业形象提升工程，重点推进破损治理、违建拆除、立面更新、广告优化、轮廓亮化、形象美化6个方面的专项治理。</t>
  </si>
  <si>
    <t>引导企业提升品质形象，建成区老旧企业完成专项治理，形象得到提升。</t>
  </si>
  <si>
    <t>国资事务</t>
  </si>
  <si>
    <t>全年罚没资产处置4处，完成国有资产评估，完成国企间往来清理、群显项目清算，完成国企考核涉及财务指标的考核。</t>
  </si>
  <si>
    <t>规范和加强罚没财物管理，防止国家财产损失，规范国企内部管理，促进国企转型、提高国企经营能力。</t>
  </si>
  <si>
    <t>金融事务</t>
  </si>
  <si>
    <r>
      <rPr>
        <sz val="11"/>
        <color theme="1"/>
        <rFont val="宋体"/>
        <charset val="134"/>
      </rPr>
      <t>全年开展1场资本市场专题培训，全年开展</t>
    </r>
    <r>
      <rPr>
        <sz val="11"/>
        <rFont val="宋体"/>
        <charset val="134"/>
      </rPr>
      <t>3场大型防范非法集资宣传活动。</t>
    </r>
  </si>
  <si>
    <t>培育园区企业上市，防范园区涉众型非法经营活动风险。</t>
  </si>
  <si>
    <t>财评审计事务</t>
  </si>
  <si>
    <t>完成6个项目的评审、满足评审信息化要求。</t>
  </si>
  <si>
    <t>提高投资评审效率、加强财政资金监管、维护社会稳定。</t>
  </si>
  <si>
    <t>综合事务</t>
  </si>
  <si>
    <t>满足集采目录以内项目电子化采购需求、完成财政资料存档、提高财政资金使用效益、提高税收完成效率。</t>
  </si>
  <si>
    <t>提高采购效率、规范资料存档、提高财政资金使用效益、规范税收征管行为。</t>
  </si>
  <si>
    <t>大厅管理及考核</t>
  </si>
  <si>
    <t>新政务服务大厅、公安警务大厅维护管理。</t>
  </si>
  <si>
    <t>为企业和群众提供优质的服务。</t>
  </si>
  <si>
    <t>信息化专项</t>
  </si>
  <si>
    <t>园区网络租赁，网络、网站运行维保。</t>
  </si>
  <si>
    <t>服务效益</t>
  </si>
  <si>
    <t>为园区各部门信息化办公提供保障。</t>
  </si>
  <si>
    <t>新政务大厅建设与管理</t>
  </si>
  <si>
    <t>为园区企业、群众提供优质政务服务。</t>
  </si>
  <si>
    <t>失地农民生活补贴</t>
  </si>
  <si>
    <t>数量指标</t>
  </si>
  <si>
    <t>2008年前所有全失地到龄农民生活补助费及选择园区老龄补助政策安置方式新农保补助费、丧葬费的发放，以及退还由征拆所垫付的部分。</t>
  </si>
  <si>
    <t>确保群众满意、确保社会稳定。</t>
  </si>
  <si>
    <t>征拆安置管理项目</t>
  </si>
  <si>
    <t>成本指标</t>
  </si>
  <si>
    <t>留地安置小区过渡期物业管理费用按年支付；辖区内所有安置小区物业管理移交后一次性支付给各政府物业管理开办经费各20万/年；公墓山由属地的村委会负责日常管理和局部维修，补偿标准为5万元/年或8万元/年，分属地按年支付；外围大型设施建设，采取一事一议，由园区党工委会研究决定。根据协议内容，一次性支付洞阳镇洞阳水库扩容项目地上附着物补偿款。</t>
  </si>
  <si>
    <t>社会效益；可持续影响指标</t>
  </si>
  <si>
    <t>加强安置区日常管理、促进安置小区物业服务规范化、标准化；全面提升小区综合管理水平；进一步完善公墓山日常管理，服务园区项目建设；实现设计标准蓄水，使水库库容尽快得到有效运用。</t>
  </si>
  <si>
    <t>公共交通</t>
  </si>
  <si>
    <t>按合同要求完成长浏线职工通勤车、融长公交、园内公交、乡镇公交运行服务。</t>
  </si>
  <si>
    <t>人才服务工作</t>
  </si>
  <si>
    <t>做好企业用工保障工作，加强园区人才队伍建设，促进园区企业发展。</t>
  </si>
  <si>
    <t>教育专项</t>
  </si>
  <si>
    <t>时效目标</t>
  </si>
  <si>
    <t>促进教育事业发展，提高教育配套水平。</t>
  </si>
  <si>
    <t>公共社会事务</t>
  </si>
  <si>
    <t>提供配套公共服务，促进各项社会事业发展。</t>
  </si>
  <si>
    <t>平安园区</t>
  </si>
  <si>
    <t>维护社会稳定、排除负面影响，构建和谐社会、加强宣传和法治意识。</t>
  </si>
  <si>
    <t>企业安全生产监管</t>
  </si>
  <si>
    <t>确保园区安全生产零事故</t>
  </si>
  <si>
    <t>提升安全管理</t>
  </si>
  <si>
    <t>消防救援大队经费补助</t>
  </si>
  <si>
    <t>金阳新城办设立搬迁经费</t>
  </si>
  <si>
    <t>保障机关秩序。</t>
  </si>
  <si>
    <t>“四个十大”工作经费和惠科协调办经费</t>
  </si>
  <si>
    <t>强力推进金阳新城“四个十大”项目建设，确保形成更多实物量和可视化成果，推动金阳新城建设日新月异。</t>
  </si>
  <si>
    <t>加快金阳新城建设。</t>
  </si>
  <si>
    <t>办案经费</t>
  </si>
  <si>
    <t>办理案件数≧200起。</t>
  </si>
  <si>
    <t>公安机关后勤</t>
  </si>
  <si>
    <t>社会效益指标</t>
  </si>
  <si>
    <t>业务保障能力提升情况。</t>
  </si>
  <si>
    <t>警务装备</t>
  </si>
  <si>
    <t>辅警人员经费</t>
  </si>
  <si>
    <t>预算控制数≦605万元。</t>
  </si>
  <si>
    <t>规划编制及研究项目</t>
  </si>
  <si>
    <t>开展片区规划编制，将规划成果纳入国土空间规划。</t>
  </si>
  <si>
    <t>优化园区空间布局，完善规划编制体系。</t>
  </si>
  <si>
    <t>土地管理及执法</t>
  </si>
  <si>
    <t>掌握园区土地利用数据。</t>
  </si>
  <si>
    <t>有效保障园区重点项目用地。</t>
  </si>
  <si>
    <t>行政审批费用减免</t>
  </si>
  <si>
    <t>开展水土保持区域评估工作。</t>
  </si>
  <si>
    <t>规范园区依法依规开展水土保持工作。</t>
  </si>
  <si>
    <t>食品安全</t>
  </si>
  <si>
    <t>全年计划食品抽检80个批次。全年计划食品安全培训3次。</t>
  </si>
  <si>
    <t>加强食品安全监管，确保园区食品安全。加强食品安全培训指导，确保园区食品安全。促进食品安全，保障民生健康。</t>
  </si>
  <si>
    <t>质量强市</t>
  </si>
  <si>
    <t>工业产品检测，全年计划工业产品抽检15个批次。全年计划企业安全生产和质量管理培训1次。</t>
  </si>
  <si>
    <t>加强产品质量监管，确保园区企业产品质量安全。加强企业产品质量培训指导，确保园区企业产品质量安全。促进企业产品质量安全，保障民生健康安全。</t>
  </si>
  <si>
    <t>环卫外包经费</t>
  </si>
  <si>
    <t>按照环卫外包服务合同对园区范围的环境卫生进行清扫保洁，将新增路段纳入环卫外包服务合同内，实现园区所辖范围内环境卫生统一标准化管理。</t>
  </si>
  <si>
    <t>减少环境污染、美化亮化社会生活环境、改善环境卫生。</t>
  </si>
  <si>
    <t>城管分局后勤</t>
  </si>
  <si>
    <t>确保环境建设、办公生活用品的维护、维修、采购、保管、供应及时到位。确保职工食堂正常运转。确保水电暖正常供应。提高后勤服务质量。</t>
  </si>
  <si>
    <t>保障后勤工作正常运转。</t>
  </si>
  <si>
    <t>协管人员经费</t>
  </si>
  <si>
    <t>按单位时间工资标准和协管队员实际工作时间计付劳动报酬。给予协管队员超额劳动报酬和增收节支的物质奖励。用来约束和激励协管队员。</t>
  </si>
  <si>
    <t>保障协管人员工资奖金正常发放。</t>
  </si>
  <si>
    <t>餐厨垃圾无害化处理</t>
  </si>
  <si>
    <t>对已纳入收运系统的企事业单位和门店继续做好餐厨垃圾收运处置工作，将还未纳入餐厨垃圾收运系统的企事业单位和门店纳入餐厨垃圾统一收运系统，实现园区餐厨垃圾无害化处理。</t>
  </si>
  <si>
    <t>实现园区餐厨垃圾无害化处理。</t>
  </si>
  <si>
    <t>市政维护经费</t>
  </si>
  <si>
    <t>对道路、桥梁、公园、广场以及人行道进行科学、合理的管理和相应养护工作，保障道路设施设备完好、运行通畅安全。按照园林绿化外包服务合同对园区范围的园林绿化进行保养维护，将新增区域纳入园林绿化外包服务合同内，实现园区所辖范围内园林绿化统一标准化管理。保障园区范围内路灯亮灯率达到98%，保障路灯日运行时间达到要求。保障市政公用亮化设施正常运行。定期维护和增设交通设施，保证车辆正常通行，保障交通秩序正常有序，提高群众满意度。节日期间悬挂（维护）国旗、中国结等增加节日气氛，营造祥和、欢庆、繁荣、温馨独特的经开区节日。</t>
  </si>
  <si>
    <t>采购分类垃圾桶和做好垃圾分类的宣传，进一步推进园区垃圾分类工作。做好除四害工作。在北辰垃圾压缩站增设一台压缩设备，保障园区生活垃圾及时进行压缩处理。对存在隐患的原有建筑垃圾消纳场进行拆除，并给予一定的拆除补偿费用。通过以上措施，保障园区的环境卫生水平。</t>
  </si>
  <si>
    <t>市容市貌综合整治执法费用</t>
  </si>
  <si>
    <t>按照相关城市管理法律法规，做好园区市容市貌执法工作；对园区破损、违规的广告招牌、高空存在安全隐患广告招牌进行拆除；制作便民宣传栏和统一广告牌，规范园区便民广告宣传；采购突发事件围挡、反光锥、绿篱、防尘网应对各类恶劣天气、接待等事件造成的突发情况；通过开展业务知识培训，优化执法设备，进一步提升中队执法水平；规范开放式小区及临街面闲置物品摆放秩序。通过以上措施，打造园区良好的市容市貌。</t>
  </si>
  <si>
    <t>对园区发现的环境问题及时进行整治，及时对建筑垃圾进行清理。通过安装摄像头对污染环境的行为进行监管，有效遏制乱倒垃圾、污染环境的行为。</t>
  </si>
  <si>
    <t>市政管网维护经费</t>
  </si>
  <si>
    <t>对园区排水管网及设施进行日常维护，保证管网及设施安全运行。完善相关排水设施，确保污水排放安全。建立日常管网巡查维护制度，对园区市政排水管网雨污分流情况进行日常监管。</t>
  </si>
  <si>
    <t xml:space="preserve">2020年为污水歼灭战的收官之年，进一步开展水污染防治攻坚，有效提升园区生态环境，为园区高质量发展提供生态保障。 </t>
  </si>
  <si>
    <t>企业在线监控升级</t>
  </si>
  <si>
    <t>保证在线监测系统正常运行。</t>
  </si>
  <si>
    <t>生态效益</t>
  </si>
  <si>
    <t>加强企业环境监管。</t>
  </si>
  <si>
    <t>大气污染防治</t>
  </si>
  <si>
    <t>及时掌握园区空气质量指标。</t>
  </si>
  <si>
    <t>切实改善园区空气质量。</t>
  </si>
  <si>
    <t>报告书及方案编制</t>
  </si>
  <si>
    <t>及时调规，确保项目顺利落地。</t>
  </si>
  <si>
    <t>可持续影响</t>
  </si>
  <si>
    <t>为园区腾出环境容量空间，确保园区企业顺利落地。</t>
  </si>
  <si>
    <t>企业环保服务</t>
  </si>
  <si>
    <t>促进园区环保经济平衡发展，为企业提供“保姆式”服务。</t>
  </si>
  <si>
    <t>社会公众或服务对象满意度</t>
  </si>
  <si>
    <t>优化环保服务，为企业解决环保技术难题。</t>
  </si>
  <si>
    <t>应急预案修编</t>
  </si>
  <si>
    <t>保障生态环境日常工作运转，加强宣传力度，提高企业环保意识。</t>
  </si>
  <si>
    <t>加强环境监察能力建设，提高应对环保督察能力，确保园区环境安全。</t>
  </si>
  <si>
    <t>蓝天碧水工作经费</t>
  </si>
  <si>
    <t>提高园区环境质量，确保大气、水环境质量达标。</t>
  </si>
  <si>
    <t>深入打好污染防治攻坚战，全力落实好“六控十严禁”相关工作要求，抓好流域系统整治和河道保洁工作，坚守捞刀河支流入河口水质稳定达到地表水三类底线。</t>
  </si>
  <si>
    <t>法治园区建设</t>
  </si>
  <si>
    <t>提升企业、居民守法素质，夯实园区法治基础。</t>
  </si>
  <si>
    <t>维护社会稳定，促进平安、法治创建。</t>
  </si>
  <si>
    <t>林地资源保护管理</t>
  </si>
  <si>
    <t>通过林地变化图斑即时影像比对监测，掌握辖区范围林地使用情况，有效处置森林督查违法变化图斑。</t>
  </si>
  <si>
    <t>严格控制新增森林督查违法变化图斑数量。</t>
  </si>
  <si>
    <t>林地资源发展利用</t>
  </si>
  <si>
    <t>及时更新辖区范围内建设项目使用林地数据信息，完善森林资源管理一张图数据库，掌握园区范围内可利用林地资源。</t>
  </si>
  <si>
    <t>为项目选址落地提供决策依据，规避政策障碍，保障林地要素服务。</t>
  </si>
  <si>
    <t>浏阳长郡人员经费</t>
  </si>
  <si>
    <t>长郡·浏阳实验学校301位在编在岗教师工资以及48位公聘教师工资。</t>
  </si>
  <si>
    <t>保持学校日常工作稳定有序开展，促进园区教育事业发展。</t>
  </si>
  <si>
    <t>浏阳长郡公用经费</t>
  </si>
  <si>
    <t>保障学校公共设备运转及公共场所环境，为学校师生在校学习生活提供良好环境。</t>
  </si>
  <si>
    <t>维持学校日常工作开展，保障师生良好学习环境。</t>
  </si>
  <si>
    <t>浏阳长郡托管与维护经费</t>
  </si>
  <si>
    <t>继续坚持长郡品质浏阳特色的办学理念，保持与长郡本部的教育合作关系。进一步完善和改进学校的硬件和软件设施，提高学校的教育教学水平。</t>
  </si>
  <si>
    <t>提升教育教学水平，完善教学设施。</t>
  </si>
  <si>
    <t>专项工作类项目</t>
  </si>
  <si>
    <t xml:space="preserve">确保园区各部门工作正常运转。          </t>
  </si>
  <si>
    <t>优化园区环境，提高社会综合效益。</t>
  </si>
  <si>
    <t>经济社会事业发展项目</t>
  </si>
  <si>
    <t>确保财政资金有序支出，支持民生、社保、科教文卫等各项社会事业发展。</t>
  </si>
  <si>
    <t>加强园区财政科学化精细化管理，提高财政资金使用效益，服务园区经济发展方式转变和经济结构调整，支持民生、社保、科教文卫等各项社会事业发展。</t>
  </si>
  <si>
    <t>对乡镇和村级补助类项目</t>
  </si>
  <si>
    <t>确保周边乡镇各项工作正常运转。</t>
  </si>
  <si>
    <t>促进周边乡镇经济进一步快速发展。</t>
  </si>
  <si>
    <t>基本建设项目</t>
  </si>
  <si>
    <t>确保园区重大项目有序推进。</t>
  </si>
  <si>
    <t>加强园区基础设施建设，为园区综合发展打下基础。</t>
  </si>
  <si>
    <t>其他项目</t>
  </si>
  <si>
    <t>保证基本民生项目。</t>
  </si>
  <si>
    <t>2022年整体支出绩效目标表</t>
  </si>
  <si>
    <t>单位代码</t>
  </si>
  <si>
    <t>年度预算申请</t>
  </si>
  <si>
    <t>部门职能
职责描述</t>
  </si>
  <si>
    <t>整体绩
效目标</t>
  </si>
  <si>
    <t>单位整体支出年度绩效目标</t>
  </si>
  <si>
    <t>资金总额</t>
  </si>
  <si>
    <t>按收入性质分</t>
  </si>
  <si>
    <t>按支出性质分</t>
  </si>
  <si>
    <t>产出指标</t>
  </si>
  <si>
    <t>效益指标</t>
  </si>
  <si>
    <t>一般公共预算</t>
  </si>
  <si>
    <t>政府性基金拨款</t>
  </si>
  <si>
    <t>国有资本经营预算拨款</t>
  </si>
  <si>
    <t>纳入专户的非税收入拨款</t>
  </si>
  <si>
    <t>其他资金</t>
  </si>
  <si>
    <t>纪工委（监察工委）：负责园区党的纪律检查工作，依照党的章程和其他党内法规履行监督、执纪、问责职责；负责园区监察工作，依照法律规定履行监督、调查、处置职责；负责组织协调园区全面从严治党、党风廉政建设和反腐败宣传教育工作；负责综合分析园区全面从严治党、党风廉政建设和反腐败工作情况，开展调查研究；研制园区纪检监察党风廉政建设方面的规范性文件；做好纪检监察干部教育培训工作；负责内部审计工作；上级纪委监委和园区党工委、管委会交办的其他任务。</t>
  </si>
  <si>
    <t xml:space="preserve">协助党委推进全面从严治党的8项具体任务，涵盖制定规划计划、推动主体责任制度执行、加强对同级党委领导班子监督、开展巡视巡察、参与管党治党专项工作等方面，促进纪委履行协助职责和监督责任有机结合，主体责任和监督责任贯通协同。                                                                                                          协助党委加强党风建设的任务，将落实中央八项规定精神、纠治“四风”等实践经验予以固化。                                                                                                                                                          </t>
  </si>
  <si>
    <t xml:space="preserve">进一步规范财政资金管理，提高财政资金使用效益。保证纪检监察工作正常运转。                    </t>
  </si>
  <si>
    <t>企业党委办：负责非公经济组织（含蓝思科技）和社会组织党建等工作。</t>
  </si>
  <si>
    <t>推动非公企业党建工作全覆盖，着力激活非公企业发展“红色引擎”。</t>
  </si>
  <si>
    <t>红色文化助推企业经济社会发展。</t>
  </si>
  <si>
    <t>通过实施项目，实现非公党建提质扩面，维护社会稳定。</t>
  </si>
  <si>
    <t>办公室：承担园区党工委、管委会日常工作的综合协调；负责文电、信息、会务、机要、保密、档案、史志、法制、对外联络、后勤保障等工作；负责意识形态、对外宣传、新闻发布、舆情监控、文明单位等工作；负责重要文件的起草、规范性文件审核把关；负责统筹园区深化改革工作；党工委、管委会交办的其他工作。</t>
  </si>
  <si>
    <t>保障机关正常有序办公条件和环境；保障食堂后勤支出；安排部署园区工作，加快园区建设；做好政务接待，审核重大决策文件合法性，推进政务内网建设。</t>
  </si>
  <si>
    <t xml:space="preserve">保障机关正常有序办公条件和环境、保障食堂后勤支出。审核重大决策文件合法性，推进政务内网建设。                    </t>
  </si>
  <si>
    <t>通过实施项目，维护机关秩序，保障食堂正常运转，提高后勤服务。通过实施项目，提高行政效能，保障机关运行，加快园区建设。</t>
  </si>
  <si>
    <t xml:space="preserve">党群工作局：统筹牵头浏阳经开区党的建设；负责机关及所属事业单位干部队伍建设、党务、机构编制、人事管理、劳动工资、绩效考核、教育培训等工作；承担离退休人员管理服务工作；负责区内工、青、妇、关等群团组织建设相关工作；负责民族宗教事务管理工作；负责乡村振兴工作；负责派驻机构在浏阳经开区的工作指导、监督和协调；党工委、管委会交办的其他工作。
</t>
  </si>
  <si>
    <t xml:space="preserve">
着力提升机关、国企党组织政治功能和组织力，着力做好绩效考核工作，着力做好人才工作、加强自身队伍建设，着力建设全媒体宣传思想工作新格局，着力接续推进乡村振兴，着力增加机关干部职工凝聚力。</t>
  </si>
  <si>
    <t xml:space="preserve">
做好全年机关、国企党建工作，绩效考核、员工培训工作，做好园区宣传工作。完成联点镇、村帮扶任务。做好工青妇等群众工作、开展相关活动，做好年度职工体检工作，做好工会会员福利慰问、文体活动等工作。                    </t>
  </si>
  <si>
    <t>通过实施项目，提高党建引领水平，优化教育培训，提振队伍精气神，扩大园区影响，有效推动园区高质量发展。通过实施项目，接续推进乡村振兴，为全面深化农村改革贡献力量。通过实施项目，提高职工凝聚力，保障职工身心健康，体现组织关怀、营造和谐氛围。</t>
  </si>
  <si>
    <t>招商合作局：负责拟订浏阳经开区的招商引资政策及工作计划，开展对外经济交流合作；负责招商信息收集、投资项目洽谈和项目引进工作；负责招商形象宣传推广和招商活动的策划、组织并实施；负责全区内、外资金和项目引进工作；按规定办理外资、外贸、外经和高新技术合作涉及的相关外事侨务工作；负责申报园区出国任务和出国人员等相关手续办理；党工委、管委会交办的其他工作。</t>
  </si>
  <si>
    <t>紧扣高质量发展目标，围绕“三主两特”产业精准招商，为园区电子信息产业打造千亿产业集群，生物医药、智能制造产业实现五百亿产业规模做好铺垫、当好先锋，以高质量项目引进助推浏阳经开区高质量发展。</t>
  </si>
  <si>
    <t xml:space="preserve">通过引进高质量的工业项目，提升园区的财力与综合竞争力。通过引进三产业项目，提高园区的城市配套水平。通过引进外资提升园区的开放型经济水平。                       </t>
  </si>
  <si>
    <t>产业促进局：负责拟订园区重点产业项目年度计划；负责园区产业项目建设和政府投资项目的协调、调度、督查、促建等工作；做好园区入驻投资项目建设期间的推进和服务工作；负责园区产业链发展工作，承担相关产业链推进办公室日常工作；负责项目建设考核工作；制定园区“双创”工作发展规划，出台“双创”平台支持政策和管理办法，指导园区企业或市场化机构建设“双创”平台；党工委、管委会交办的其他工作。</t>
  </si>
  <si>
    <t xml:space="preserve">加强产促局科学化精细化管理，提高项目落地，促推项目投产达效。 圆满完成省、市、浏阳市对园区的各项考核；促进签约项目早开工，在建项目按时序推进。 </t>
  </si>
  <si>
    <t xml:space="preserve">加强产促局科学化精细化管理，提高项目落地，促推项目投产达效。             </t>
  </si>
  <si>
    <t>圆满完成省、市、浏阳市对园区的各项考核；促进签约项目早开工，在建项目按时序推进。</t>
  </si>
  <si>
    <t>经济运行局（统计局、科技局）：负责统筹浏阳经开区的产业发展规划、产业布局、产业政策、项目准入标准等事项并组织实施；负责园区经济运行监测和分析、经济指标统计工作；负责区内的科技创新和高新技术产业管理和服务，开展有关科技创新和高新技术产业政策研究，构建技术创新服务体系；负责组织编制产业发展目录，拟订产业扶持政策；负责科技项目申报、高新技术企业申报和科技型企业培育等；负责权限内政府投资项目相关管理工作；负责各类专项资金、贴息项目的申报和管理；负责招标、投标的监管工作；负责企业服务、帮扶、解困工作；负责区内知识产权创造、保护和运用的协调服务工作；负责招商合同的履约和后续跟踪管理；统筹协调园区电力设施的运行维护保障；党工委、管委会交办的其他工作。</t>
  </si>
  <si>
    <t>解决企业在生产经营过程中出现的问题，进行帮扶协调，鼓励企业创新转型、鼓励企业积极应用智能制造模式，培育发展先进制造业集群，确保数据质量，保证园区高质量发展。</t>
  </si>
  <si>
    <t>解决企业在生产经营过程中出现的问题，进行帮扶协调，鼓励企业创新转型、鼓励企业积极应用智能制造模式，培育发展先进制造业集群。稳定统计队伍，提高企业统计人员业务水平，确保数据质量，保证园区高质量发展。</t>
  </si>
  <si>
    <t>提高园区竞争综合实力，优化企业服务质量，提高服务效率，推动园区实现高质量发展。</t>
  </si>
  <si>
    <t>建设局：参与编制浏阳经开区相关建设中长期规划和拟订区内政府投资项目建设年度计划；参与组织编制浏阳经开区控制性详细规划、修建性详细规划和重要专项规划；负责区内基础设施、公用事业、重大项目等建设管理相关工作；负责区内建筑工程初步设计评审、施工图审查及备案、施工许可、质量安全监管、消防设计审查和验收、竣工验收备案等工作；负责区内建筑市场管理、勘察设计行业监管、人防工程建设管理等工作；负责区内房地产市场管理、物业行业监管、住宅专项维修基金使用监管和城市房屋白蚁防治受理等工作；组织园区公共租赁住房、保障性租赁住房和老旧小区、棚户区改造申报工作，指导乡镇开展物业小区管理和老旧小区、危旧房屋和棚户区改造等工作；负责区内排水户红线范围内雨污分流工作并核发排水许可证；党工委、管委会交办的其他工作。</t>
  </si>
  <si>
    <t>加强市政管理服务、消防审查验收，做好企业建工服务、房地产管理工作。</t>
  </si>
  <si>
    <t xml:space="preserve">完成市政相关服务项目咨询。做好企业项目消防安全验收工作。为园区重点项目做好建工服务。实施白蚁预防、灭治的监督管理工作。开展园区范围内房屋建筑和市政设施(部分)普查工作 。                   </t>
  </si>
  <si>
    <t>实施住建行政审批费用减免。保证在建工地及消防安全。提升自然灾害防治能力。</t>
  </si>
  <si>
    <t>财政局（金融办）：负责编制浏阳经开区年度财政预、决算并组织执行；负责管理相关产业基金；负责各类财政专户、收支的管理；负责财务会计、国有资产管理工作；负责研究和落实财政税收政策措施，督促各预算收入征收部门和单位依法履行职责，征缴预算收入；协调预算收入征收部门和单位、国库以及其他有关部门的业务工作；负责政府采购监督管理工作和政府投资项目评审管理工作；负责政府性基金管理工作；负责统一管理本区范围内地方政府债务，并监督化解债务风险；负责金融创新和企业上市服务等工作；党工委、管委会交办的其他工作。</t>
  </si>
  <si>
    <t>加强财政科学化精细化管理，提高财政资金使用效益，服务我区经济发展方式转变和经济结构调整，支持民生、社保、科教文卫等各项社会事业发展。</t>
  </si>
  <si>
    <t xml:space="preserve">确保财政有序支出，支持民生、社保、科教文卫等各项社会事业发展。保证财政工作正常运转。                    </t>
  </si>
  <si>
    <t>通过实施项目，确保财政资金使用效率和绩效。切实改善提高人居生产生活环境。通过财政政策导向，保障财政工作平稳进行。通过优化服务，力争服务对象满意度达到100%。</t>
  </si>
  <si>
    <t xml:space="preserve">行政审批服务局：依法相对集中行使浏阳经开区管委会的行政许可权及相关行政审批等职权，牵头开展行政审批制度改革相关工作；负责行政审批服务工作的规范和管理；负责政务服务大厅的管理和标准化建设；负责统筹行政审批服务事项的审核、办理、调整、优化、监管工作；负责网上政务服务平台的建设和管理工作；负责提供审批服务咨询和帮代办工作；负责统筹协调优化营商环境工作；负责12345热线的受理、派单组织、协调处理工作；统筹智慧园区建设；负责园区的政务公开与信息公开；组织开展行政审批效能监管、政务投诉受理及回复工作；负责政务中心窗口人员培训、考核管理等工作；党工委、管委会交办的其他工作。  </t>
  </si>
  <si>
    <t>方便企业和群众办事，提高办事效率和质量，优化园区营商环境。</t>
  </si>
  <si>
    <t xml:space="preserve">确保政务服务高效、便捷；保证网络安全，支持办公、办事正常运转。                    </t>
  </si>
  <si>
    <t>征地拆迁所：负责全区范围内征地、拆迁、安置工作的组织协调、政策把关、方案制定、组织实施、协议审签等事务性和技术性工作；负责征拆安置资金管理、被征地农民生活补助费发放及手续办理等工作；党工委、管委会交办的其他工作。</t>
  </si>
  <si>
    <t>负责核算2008年前所有全失地到龄农民生活补助费及选择园区老龄补助政策安置方式新农保补助费、丧葬费。组织协调安置小区移交管理相关工作，促进安置小区物业服务规范化、标准化。全面提升小区综合管理水平。制定公墓山管理实施细则，坚持属地管理原则，完善公墓山日常管理，服务园区项目建设。按时完成水库扩改建设，增加水库蓄水容量。</t>
  </si>
  <si>
    <t>2008年前所有全失地到龄农民生活补助费及选择园区老龄补助政策安置方式新农保补助费、丧葬费的发放，以及退还由征拆所垫付的部分；留地安置小区过渡期物业管理费用按年支付；辖区内所有安置小区物业管理移交后一次性支付给各政府物业管理开办经费；公墓山由属地的村委会负责日常管理和局部维修；按时完成水库扩改建设，增加水库蓄水容量。</t>
  </si>
  <si>
    <t>确保群众满意、确保社会稳定。加强安置区日常管理、促进安置小区物业服务规范化、标准化；全面提升小区综合管理水平。进一步完善公墓山日常管理，服务园区项目建设。实现设计标准蓄水，使水库库容尽快得到有效运用。</t>
  </si>
  <si>
    <t>社会事务协调中心：负责编制全区社会事务发展总体规划、政策制定和落实；负责与涉园乡镇的沟通协调工作；负责制订人才发展规划和政策并组织实施，指导企业人才队伍建设、管理和服务；负责管委会合同审核、行政复议和行政应诉等相关法律事务；负责全区社会保险、基金管理、劳动监察、劳动仲裁、就业促进、职称评定、劳动保障法律法规的宣传和培训、职业技能培训、就业管理、社保补贴等工作；负责全区教育、卫健、文化、体育、旅游、民政、社会保障、公共交通、广播电视、社会中介组织、协会等工作；负责全区社会治安综合治理、信访、维稳工作；党工委、管委会交办的其他工作。</t>
  </si>
  <si>
    <t>构建和谐社会、促进社保、文体、民生医疗等事业持续发展，保障民生支出，改善交通环境，促进教育事业发展。维护社会稳定、改善交通条件、加强法制宣传教育等工作。做好企业用工保障工作，加强园区人才队伍建设，促进园区企业发展。</t>
  </si>
  <si>
    <t>安全生产委员会办公室：组织实施园区安全生产委员会的日常工作及园区安全生产和消防考核工作；按职责组织协调园区企业的安全生产综合监管；消防安全管理；组织协调园区应急管理事务；党工委、管委会交办的其他工作。</t>
  </si>
  <si>
    <t>安全生产零事故。</t>
  </si>
  <si>
    <t>保障各项安全生产工作有序进行。</t>
  </si>
  <si>
    <t>通过实施项目，提高园区安全监管水平，提升企业管理水平。</t>
  </si>
  <si>
    <t>金阳新城建设工作领导小组办公室：负责金阳新城建设工作领导小组办公室日常工作，承担办文、办会工作；负责收集、研究上级关于金阳新城建设发展的政策文件，加强对接协调和统筹推进；贯彻执行领导小组会议制度、事项交办制度、督查督办制度；负责金阳新城建设信息收集、上报；负责金阳新城的宣传推介工作；积极参与和跟进金阳新城规划、招商、项目等相关建设工作的开展；金阳新城建设工作领导小组及园区党工委、管委会交办的其他工作。</t>
  </si>
  <si>
    <t>加快金阳新城建设，实现金阳新城建设一年打基础、两年、三年见成效。</t>
  </si>
  <si>
    <t>金阳新城“四个十大”项目建设加快。</t>
  </si>
  <si>
    <t>加快金阳新城建设，确保形成更多实物量和可视化成果，推动金阳新城建设日新月异。</t>
  </si>
  <si>
    <t>公安分局：负责贯彻执行国家有关公安工作的方针、政策和法律法规，组织实施公安保卫工作；收集、掌握、报告影响社会稳定和治安大局稳定的情报信息；管理辖区内的实有人口（包括常住人口、暂住人口和境外在本辖区居住人员）；依法管理辖区内的特种行业、公共娱乐服务场所和枪支、弹药、爆炸、剧毒等危险物品；负责消防监管，配合有关部门预防火灾、爆炸、中毒等治安灾害事故；发现违法犯罪线索，破获应由派出所受理的一般刑事案件；依法查处治安案件，调解治安纠纷；负责办理出入境、身份证、居住证、车辆违章等工作；党工委、管委会交办的其他工作。</t>
  </si>
  <si>
    <t>加强财政科学化精细化管理，提高资金使用效益，保障执法办案，服务园区企业和人民群众、严厉打击违法犯罪活动，维护园区社会治安稳定。</t>
  </si>
  <si>
    <t xml:space="preserve">保证公安工作正常运转。                    </t>
  </si>
  <si>
    <t xml:space="preserve">通过实施项目，确保财政资金使用效率和绩效。切实改善提高执法办案水平，维护社会稳定，保障人民安居乐业。         
</t>
  </si>
  <si>
    <t xml:space="preserve">自然资源分局：负责组织编制和修订辖区内国土空间总体规划、控制性详细规划和城市设计等；负责辖区内相关行业主管部门组织编制的专项规划纳入国土空间规划；负责全区农用地转用、土地征收的申报、土地节约集约利用、规划用地范围内的土地违法行为查处、土地权属纠纷调处等工作；负责园区集体土地征（使）用，国有土地的出让、划拨、转让、回收，项目选址，不动产登记、发证等工作；负责对建设项目提出规划条件；负责园区建设工程规划管理、市政工程规划管理；负责区内给排水总体规划管理；参与金阳新城园区范围外、四镇范围内的规划、建设工程规划管理审查；负责园区项目用地的批后监管及闲置（空闲）土地的促建和依法处置工作；参与金阳新城规划控制区内涉及园区的拆违控违工作；负责园区地质灾害防治工作、水土流失保持方案审批受理等水土保持工作；履行安委部门的安全生产监管工作，参与蓝天碧水专项工作；配合做好征地拆迁安置工作；党工委、管委会交办的其他工作。  </t>
  </si>
  <si>
    <t>加强园区自然资源管理，引导企业集约用地，为园区的土地开发利用积极出谋划策，降低开发成本，促进土地保值、增值。</t>
  </si>
  <si>
    <t xml:space="preserve">为园区的土地开发利用积极出谋划策，降低开发成本，促进土地保值、增值。规范管理，引导企业集约用地，依法解决好园区土地闲置问题。做好园区规划范围内的用地规划、工程规划的管理工作。
</t>
  </si>
  <si>
    <t>通过实施项目，切实提高土地利用效率，助推园区经济高质量发展。                  
保障国土空间规划工作平稳进行。切实改善提高人居生产生活环境。  
通过优化服务，力争服务对象满意度达到100%。</t>
  </si>
  <si>
    <t>市场监督分局：负责市场主体统一登记注册；负责权限范围内食品（生产、经营、餐饮服务）、药品、医疗器械、化妆品、特种设备、计量器具的行政许可和监督管理；负责组织和指导市场监管综合执法工作；负责依法监督管理市场交易、网络商品交易及有关服务的行为；负责依法查处价格收费违法违规、不正当竞争、违法直销、传销、侵犯商标专利知识产权、制售假冒伪劣、广告违法和无证无照经营等行为；根据授权开展垄断协议、滥用市场支配地位和滥用行政权力排除、限制竞争等反垄断执法调查工作；负责统一管理计量、标准化、检验检测和监督管理、综合协调认证认可工作；负责组织开展有关服务领域消费维权工作；配合组织实施知识产权创造、保护和运用工作；党工委、管委会交办的其他工作。</t>
  </si>
  <si>
    <t>加强对园区食品、药品、医疗器械、化妆品、特种设备、计量器具的许可和标准、质量安全和上市后风险管理、市场监管综合执法工作，服务我区经济高质量发展。</t>
  </si>
  <si>
    <t>1.确保分局各项工作有序开展。               2.确保园区食品安全、产品质量安全和企业安全生产，助推园区经济高质量发展。</t>
  </si>
  <si>
    <t>1.通过实施项目，确保财政资金使用效率和绩效。     
2.通过实施项目，切实加强食品安全、产品质量安全和企业安全生产。                     3.通过优化服务，力争服务对象满意度达到100%。</t>
  </si>
  <si>
    <t>城管分局：负责依法开展城市管理、相对集中行政处罚权和综合执法工作；负责园区“四精五有”工作及园区市容环境的执法与保障、环卫行业的建设与管理；牵头负责拆违控违工作；负责市政、管网（泵站）、绿化、亮化等设施的管理维护工作；负责创卫、创文明城区、城乡环境综合整治等工作；负责燃气热力行业的行政管理和行业指导；党工委、管委会交办的其他工作。</t>
  </si>
  <si>
    <t>加强城市综合治理，扎实开展园区市容市貌、环境卫生、控违拆违、市政道路、园林绿化、排水管网、城市照明、城市燃气、控违拆违等工作，确保人居环境明显改善，基础功能日趋完善，城市品位有效提升。</t>
  </si>
  <si>
    <t>1.保障城市管理行政执法工作正常开展。
2.确保市容市貌更加有序、环卫管理更加精细，市政维护更加规范。
3.确保园区重大接待活动、大项目攻坚等保障得力。
4.确保管网畅通、设施完善，夯实城市基础。
5.确保各项经费落实到位，保证城市管理各项工作正常运转。</t>
  </si>
  <si>
    <t>1.社会效益：通过开展行政执法，有助于维护正常秩序；通过市政基础设施建设和维护，有助于改善人居环境；通过优化服务，简化流程，有助于提高服务效能；通过加强宣传，有助于树立城管正能量；通过实施垃圾分类，有助于实现垃圾资源化利用；通过环境整治，有助于优化市容环境；通过实施项目，有助于推动城市管理的智能化、信息化水平。
2.生态效益：雨污分流、垃圾分类、垃圾无害化处理等工作，减少环境污染，有效提升园区生态环境。</t>
  </si>
  <si>
    <t>环保办：负责园区生态环境保护法律法规的宣传和生态环境保护总体规划的监督实施；负责园区内建设项目环境影响评价文件的初审及审批手续办理工作；负责园区总量控制、污染防治、污染减排、清洁生产审核；配合生态环境局做好园区内企业排污许可证的审核及排污权有偿使用费用的申报工作；负责园区环境纠纷的调查处理；负责园区环境监察执法工作，参与园区环境事故调查处理；负责园区建设区的河流水质监管；党工委、管委会交办的其他工作。</t>
  </si>
  <si>
    <t>加强环境科学化精细化管理，提高财政资金使用效益，服务我区生态环境保护发展方式转变和结构调整，贯彻落实习近平总书记关于生态文明建设的重要部署。</t>
  </si>
  <si>
    <t xml:space="preserve">确保财政有序支出，支持生态环境事业发展。保证生态环境工作正常运转。                    </t>
  </si>
  <si>
    <t>通过实施项目，减少环境污染、美化社会生活环境、建设美丽园区，切实改善提高人居生产生活环境。促进经开区又好又快发展，打造生态金阳。3.通过优化服务，力争服务对象满意度达到100%。</t>
  </si>
  <si>
    <t>司法所：负责园区各类矛盾纠纷的调解工作；组织开展民间纠纷排查和专项治理工作；参与重大疑难和易激化民间纠纷的调解，做好预防矛盾纠纷、防止纠纷激化工作；负责组织开展公共法律服务工作，落实普法规划，指导园区内的基层法律服务、法制宣传教育、法律援助等工作；参与社会治安综合治理工作，协助园区管委会处理社会矛盾和纠纷；党工委、管委会交办的其他工作。</t>
  </si>
  <si>
    <t>维护社会稳定、构建和谐社会、排除负面影响、加强正面宣传、提升企业和群众的法治意识等。</t>
  </si>
  <si>
    <t xml:space="preserve">排除因重大矛盾纠纷可能产生的负面影响，确保社会大局稳定。                    </t>
  </si>
  <si>
    <t>林业分局：负责园区森林资源保护发展监督管理工作，贯彻执行国家有关林业工作的方针政策和法律法规，指导科学合理使用森林资源；负责权限内林业行政审批、行政执法；督促指导林业生态修复等相关工作；党工委、管委会交办的其他工作。</t>
  </si>
  <si>
    <t>依法依规履行工作职责，监督管理园区森林资源，保护园区森林生态，科学集约节约使用林地，服务园区经济发展。</t>
  </si>
  <si>
    <t>保护园区森林资源。科学合法使用林地、服务园区建设项目。</t>
  </si>
  <si>
    <t>通过项目实施，加强技术监测，即时掌握园区森林资源变化情况，为科学合理使用林地提供技术支撑，保障林地要素服务。</t>
  </si>
  <si>
    <t>长郡.浏阳实验学校：坚持长郡品质浏阳特色的办学理念，保持与长郡本部的教育合作关系。完善和改进学校的硬件和软件设施，提高学校的教育教学水平。保障学校公共设备运转及公共场所环境。为学校师生在校学习生活提供良好环境。</t>
  </si>
  <si>
    <t>维持工业园教育稳定持续发展，提升园区基础教育质量。</t>
  </si>
  <si>
    <t>进一步提升高考升学率和学考通过率。</t>
  </si>
  <si>
    <t>为浏阳经济技术开发区的开发和建设提供管理保障。经开区发展规划的制订与实施；经开区内土地的统一开发与管理；经开区建设与管理；经开区内企业监督管理服务；相关社会事务管理与服务。</t>
  </si>
  <si>
    <t>加强财政科学化精细化管理，提高财政资金使用效益。支持民生、社保等各项社会事业发展。</t>
  </si>
  <si>
    <t>保证市委市政府决议、决定的落实；确保财政有序支出，支持民生、社保、群众文化、体育等各项社会事业发展。</t>
  </si>
  <si>
    <t>确保财政资金使用效率和绩效，切实改善提高人民的生产生活环境。力争服务对象满意度达到100%。</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</si>
</sst>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0_);[Red]\(0\)"/>
  </numFmts>
  <fonts count="43">
    <font>
      <sz val="11"/>
      <color theme="1"/>
      <name val="等线"/>
      <charset val="134"/>
      <scheme val="minor"/>
    </font>
    <font>
      <b/>
      <sz val="20"/>
      <color rgb="FF000000"/>
      <name val="宋体"/>
      <charset val="134"/>
    </font>
    <font>
      <sz val="11"/>
      <color rgb="FF000000"/>
      <name val="Calibri"/>
      <charset val="134"/>
    </font>
    <font>
      <b/>
      <sz val="11"/>
      <color rgb="FF000000"/>
      <name val="宋体"/>
      <charset val="134"/>
    </font>
    <font>
      <sz val="11"/>
      <color theme="1"/>
      <name val="宋体"/>
      <charset val="134"/>
    </font>
    <font>
      <sz val="11"/>
      <name val="宋体"/>
      <charset val="134"/>
    </font>
    <font>
      <sz val="11"/>
      <color rgb="FF000000"/>
      <name val="宋体"/>
      <charset val="134"/>
    </font>
    <font>
      <sz val="10"/>
      <color theme="1"/>
      <name val="宋体"/>
      <charset val="134"/>
    </font>
    <font>
      <b/>
      <sz val="11"/>
      <color theme="1"/>
      <name val="宋体"/>
      <charset val="134"/>
    </font>
    <font>
      <sz val="11"/>
      <color indexed="8"/>
      <name val="宋体"/>
      <charset val="134"/>
    </font>
    <font>
      <b/>
      <sz val="11"/>
      <name val="宋体"/>
      <charset val="134"/>
    </font>
    <font>
      <sz val="9"/>
      <color rgb="FF000000"/>
      <name val="宋体"/>
      <charset val="134"/>
    </font>
    <font>
      <sz val="9"/>
      <color rgb="FF000000"/>
      <name val="SimSun"/>
      <charset val="134"/>
    </font>
    <font>
      <b/>
      <sz val="9"/>
      <color rgb="FF000000"/>
      <name val="宋体"/>
      <charset val="134"/>
    </font>
    <font>
      <sz val="8"/>
      <color rgb="FF000000"/>
      <name val="宋体"/>
      <charset val="134"/>
    </font>
    <font>
      <b/>
      <sz val="8"/>
      <name val="SimSun"/>
      <charset val="134"/>
    </font>
    <font>
      <b/>
      <sz val="9"/>
      <color rgb="FF000000"/>
      <name val="SimSun"/>
      <charset val="134"/>
    </font>
    <font>
      <sz val="11"/>
      <color theme="1"/>
      <name val="Calibri"/>
      <charset val="134"/>
    </font>
    <font>
      <b/>
      <sz val="19"/>
      <color rgb="FF000000"/>
      <name val="宋体"/>
      <charset val="134"/>
    </font>
    <font>
      <b/>
      <sz val="12"/>
      <color rgb="FF000000"/>
      <name val="SimSun"/>
      <charset val="134"/>
    </font>
    <font>
      <b/>
      <sz val="12"/>
      <color rgb="FF000000"/>
      <name val="宋体"/>
      <charset val="134"/>
    </font>
    <font>
      <b/>
      <sz val="11"/>
      <color rgb="FF000000"/>
      <name val="SimSu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14" applyNumberFormat="0" applyFont="0" applyAlignment="0" applyProtection="0">
      <alignment vertical="center"/>
    </xf>
    <xf numFmtId="0" fontId="0" fillId="0" borderId="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31" fillId="0" borderId="0" applyNumberFormat="0" applyFill="0" applyBorder="0" applyAlignment="0" applyProtection="0">
      <alignment vertical="center"/>
    </xf>
    <xf numFmtId="0" fontId="0" fillId="0" borderId="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25" fillId="12" borderId="0" applyNumberFormat="0" applyBorder="0" applyAlignment="0" applyProtection="0">
      <alignment vertical="center"/>
    </xf>
    <xf numFmtId="0" fontId="28" fillId="0" borderId="16" applyNumberFormat="0" applyFill="0" applyAlignment="0" applyProtection="0">
      <alignment vertical="center"/>
    </xf>
    <xf numFmtId="0" fontId="25" fillId="13" borderId="0" applyNumberFormat="0" applyBorder="0" applyAlignment="0" applyProtection="0">
      <alignment vertical="center"/>
    </xf>
    <xf numFmtId="0" fontId="34" fillId="14" borderId="17" applyNumberFormat="0" applyAlignment="0" applyProtection="0">
      <alignment vertical="center"/>
    </xf>
    <xf numFmtId="0" fontId="35" fillId="14" borderId="13" applyNumberFormat="0" applyAlignment="0" applyProtection="0">
      <alignment vertical="center"/>
    </xf>
    <xf numFmtId="0" fontId="36" fillId="15" borderId="18" applyNumberFormat="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22" fillId="20" borderId="0" applyNumberFormat="0" applyBorder="0" applyAlignment="0" applyProtection="0">
      <alignment vertical="center"/>
    </xf>
    <xf numFmtId="0" fontId="41" fillId="0" borderId="0"/>
    <xf numFmtId="0" fontId="25" fillId="21" borderId="0" applyNumberFormat="0" applyBorder="0" applyAlignment="0" applyProtection="0">
      <alignment vertical="center"/>
    </xf>
    <xf numFmtId="0" fontId="42" fillId="0" borderId="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0" fillId="0" borderId="0"/>
    <xf numFmtId="0" fontId="22" fillId="29" borderId="0" applyNumberFormat="0" applyBorder="0" applyAlignment="0" applyProtection="0">
      <alignment vertical="center"/>
    </xf>
    <xf numFmtId="0" fontId="42" fillId="0" borderId="0"/>
    <xf numFmtId="0" fontId="25" fillId="30" borderId="0" applyNumberFormat="0" applyBorder="0" applyAlignment="0" applyProtection="0">
      <alignment vertical="center"/>
    </xf>
    <xf numFmtId="0" fontId="42" fillId="0" borderId="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2" fillId="34" borderId="0" applyNumberFormat="0" applyBorder="0" applyAlignment="0" applyProtection="0">
      <alignment vertical="center"/>
    </xf>
    <xf numFmtId="0" fontId="42" fillId="0" borderId="0"/>
    <xf numFmtId="0" fontId="25" fillId="35" borderId="0" applyNumberFormat="0" applyBorder="0" applyAlignment="0" applyProtection="0">
      <alignment vertical="center"/>
    </xf>
    <xf numFmtId="0" fontId="42" fillId="0" borderId="0"/>
    <xf numFmtId="0" fontId="42" fillId="0" borderId="0">
      <alignment vertical="center"/>
    </xf>
    <xf numFmtId="0" fontId="42" fillId="0" borderId="0" applyProtection="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41" fillId="0" borderId="0"/>
    <xf numFmtId="0" fontId="41" fillId="0" borderId="0"/>
  </cellStyleXfs>
  <cellXfs count="161">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1" fillId="0" borderId="0" xfId="48" applyNumberFormat="1" applyFont="1" applyFill="1" applyBorder="1" applyAlignment="1" applyProtection="1">
      <alignment horizontal="center" vertical="center" wrapText="1"/>
    </xf>
    <xf numFmtId="0" fontId="2" fillId="0" borderId="1" xfId="48" applyNumberFormat="1" applyFont="1" applyFill="1" applyBorder="1" applyAlignment="1" applyProtection="1">
      <alignment horizontal="left" vertical="center" wrapText="1"/>
    </xf>
    <xf numFmtId="0" fontId="3" fillId="0" borderId="2" xfId="48" applyNumberFormat="1" applyFont="1" applyFill="1" applyBorder="1" applyAlignment="1" applyProtection="1">
      <alignment horizontal="center" vertical="center" wrapText="1"/>
    </xf>
    <xf numFmtId="0" fontId="3" fillId="0" borderId="3" xfId="48" applyNumberFormat="1"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4" fontId="5" fillId="0" borderId="4" xfId="72" applyNumberFormat="1" applyFont="1" applyFill="1" applyBorder="1" applyAlignment="1" applyProtection="1">
      <alignment horizontal="right" vertical="center" wrapText="1"/>
    </xf>
    <xf numFmtId="177" fontId="4" fillId="0" borderId="4" xfId="0" applyNumberFormat="1" applyFont="1" applyBorder="1" applyAlignment="1">
      <alignment vertical="center" wrapText="1"/>
    </xf>
    <xf numFmtId="177" fontId="6" fillId="0" borderId="4" xfId="48" applyNumberFormat="1" applyFont="1" applyFill="1" applyBorder="1" applyAlignment="1" applyProtection="1">
      <alignment horizontal="right" vertical="center" wrapText="1"/>
      <protection locked="0"/>
    </xf>
    <xf numFmtId="177" fontId="6" fillId="0" borderId="5" xfId="48" applyNumberFormat="1" applyFont="1" applyFill="1" applyBorder="1" applyAlignment="1" applyProtection="1">
      <alignment horizontal="right" vertical="center" wrapText="1"/>
      <protection locked="0"/>
    </xf>
    <xf numFmtId="177" fontId="6" fillId="0" borderId="2" xfId="48" applyNumberFormat="1" applyFont="1" applyFill="1" applyBorder="1" applyAlignment="1" applyProtection="1">
      <alignment horizontal="right" vertical="center" wrapText="1"/>
      <protection locked="0"/>
    </xf>
    <xf numFmtId="177" fontId="4" fillId="0" borderId="6" xfId="0" applyNumberFormat="1" applyFont="1" applyBorder="1" applyAlignment="1">
      <alignment vertical="center" wrapText="1"/>
    </xf>
    <xf numFmtId="177" fontId="6" fillId="0" borderId="6" xfId="48" applyNumberFormat="1" applyFont="1" applyFill="1" applyBorder="1" applyAlignment="1" applyProtection="1">
      <alignment vertical="center" wrapText="1"/>
      <protection locked="0"/>
    </xf>
    <xf numFmtId="177" fontId="6" fillId="0" borderId="7" xfId="48" applyNumberFormat="1" applyFont="1" applyFill="1" applyBorder="1" applyAlignment="1" applyProtection="1">
      <alignment vertical="center" wrapText="1"/>
      <protection locked="0"/>
    </xf>
    <xf numFmtId="177" fontId="6" fillId="0" borderId="3" xfId="48" applyNumberFormat="1" applyFont="1" applyFill="1" applyBorder="1" applyAlignment="1" applyProtection="1">
      <alignment vertical="center" wrapText="1"/>
      <protection locked="0"/>
    </xf>
    <xf numFmtId="177" fontId="6" fillId="0" borderId="4" xfId="48"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7" fillId="0" borderId="0" xfId="0" applyFont="1" applyAlignment="1">
      <alignment vertical="center" wrapText="1"/>
    </xf>
    <xf numFmtId="0" fontId="2" fillId="0" borderId="1" xfId="48" applyNumberFormat="1" applyFont="1" applyFill="1" applyBorder="1" applyAlignment="1" applyProtection="1">
      <alignment horizontal="right" vertical="center" wrapText="1"/>
    </xf>
    <xf numFmtId="0" fontId="3" fillId="0" borderId="8" xfId="48" applyNumberFormat="1" applyFont="1" applyFill="1" applyBorder="1" applyAlignment="1" applyProtection="1">
      <alignment horizontal="center" vertical="center" wrapText="1"/>
    </xf>
    <xf numFmtId="0" fontId="3" fillId="0" borderId="5" xfId="48" applyNumberFormat="1" applyFont="1" applyFill="1" applyBorder="1" applyAlignment="1" applyProtection="1">
      <alignment horizontal="center" vertical="center" wrapText="1"/>
    </xf>
    <xf numFmtId="177" fontId="5" fillId="0" borderId="4" xfId="72" applyNumberFormat="1" applyFont="1" applyFill="1" applyBorder="1" applyAlignment="1" applyProtection="1">
      <alignment horizontal="right" vertical="center" wrapText="1"/>
    </xf>
    <xf numFmtId="0" fontId="5" fillId="0" borderId="4" xfId="72" applyNumberFormat="1" applyFont="1" applyFill="1" applyBorder="1" applyAlignment="1" applyProtection="1">
      <alignment horizontal="left" vertical="center" wrapText="1"/>
    </xf>
    <xf numFmtId="0" fontId="5" fillId="0" borderId="4" xfId="15" applyFont="1" applyBorder="1" applyAlignment="1">
      <alignment horizontal="left" vertical="center" wrapText="1"/>
    </xf>
    <xf numFmtId="177" fontId="5" fillId="0" borderId="6" xfId="72" applyNumberFormat="1" applyFont="1" applyFill="1" applyBorder="1" applyAlignment="1" applyProtection="1">
      <alignment horizontal="center" vertical="center" wrapText="1"/>
    </xf>
    <xf numFmtId="0" fontId="5" fillId="0" borderId="6" xfId="72" applyNumberFormat="1" applyFont="1" applyFill="1" applyBorder="1" applyAlignment="1" applyProtection="1">
      <alignment horizontal="left" vertical="center" wrapText="1"/>
    </xf>
    <xf numFmtId="177" fontId="4" fillId="0" borderId="4" xfId="0" applyNumberFormat="1" applyFont="1" applyFill="1" applyBorder="1" applyAlignment="1">
      <alignment vertical="center" wrapText="1"/>
    </xf>
    <xf numFmtId="0" fontId="5" fillId="2" borderId="4" xfId="72" applyNumberFormat="1" applyFont="1" applyFill="1" applyBorder="1" applyAlignment="1" applyProtection="1">
      <alignment horizontal="left" vertical="center" wrapText="1"/>
    </xf>
    <xf numFmtId="49" fontId="5" fillId="0" borderId="4" xfId="72" applyNumberFormat="1" applyFont="1" applyFill="1" applyBorder="1" applyAlignment="1" applyProtection="1">
      <alignment horizontal="left" vertical="center" wrapText="1"/>
    </xf>
    <xf numFmtId="0" fontId="5" fillId="0" borderId="4" xfId="72" applyFont="1" applyBorder="1" applyAlignment="1">
      <alignment horizontal="left" vertical="center" wrapText="1"/>
    </xf>
    <xf numFmtId="0" fontId="7" fillId="0" borderId="0" xfId="0" applyFont="1" applyFill="1" applyAlignment="1">
      <alignment vertical="center" wrapText="1"/>
    </xf>
    <xf numFmtId="0" fontId="0" fillId="0" borderId="0" xfId="0" applyFill="1" applyAlignment="1">
      <alignment vertical="center" wrapText="1"/>
    </xf>
    <xf numFmtId="0" fontId="0" fillId="0" borderId="0" xfId="0" applyFill="1"/>
    <xf numFmtId="178" fontId="1" fillId="0" borderId="0" xfId="48" applyNumberFormat="1" applyFont="1" applyFill="1" applyBorder="1" applyAlignment="1" applyProtection="1">
      <alignment horizontal="center" vertical="center" wrapText="1"/>
    </xf>
    <xf numFmtId="0" fontId="2" fillId="0" borderId="0" xfId="48" applyNumberFormat="1" applyFont="1" applyFill="1" applyBorder="1" applyAlignment="1" applyProtection="1">
      <alignment vertical="center"/>
    </xf>
    <xf numFmtId="0" fontId="6" fillId="0" borderId="1" xfId="48" applyNumberFormat="1" applyFont="1" applyFill="1" applyBorder="1" applyAlignment="1" applyProtection="1">
      <alignment horizontal="left" vertical="center"/>
      <protection locked="0"/>
    </xf>
    <xf numFmtId="0" fontId="6" fillId="0" borderId="1" xfId="48" applyNumberFormat="1" applyFont="1" applyFill="1" applyBorder="1" applyAlignment="1" applyProtection="1">
      <alignment horizontal="right" vertical="center"/>
    </xf>
    <xf numFmtId="0" fontId="8" fillId="0" borderId="2" xfId="48" applyNumberFormat="1" applyFont="1" applyFill="1" applyBorder="1" applyAlignment="1" applyProtection="1">
      <alignment horizontal="center" vertical="center"/>
    </xf>
    <xf numFmtId="0" fontId="8" fillId="0" borderId="2" xfId="48" applyNumberFormat="1" applyFont="1" applyFill="1" applyBorder="1" applyAlignment="1" applyProtection="1">
      <alignment horizontal="center" vertical="center" wrapText="1"/>
    </xf>
    <xf numFmtId="0" fontId="4" fillId="0" borderId="4" xfId="65" applyFont="1" applyBorder="1" applyAlignment="1">
      <alignment vertical="center" wrapText="1"/>
    </xf>
    <xf numFmtId="0" fontId="5" fillId="2" borderId="4" xfId="15" applyFont="1" applyFill="1" applyBorder="1" applyAlignment="1">
      <alignment horizontal="left" vertical="center" wrapText="1"/>
    </xf>
    <xf numFmtId="179" fontId="5" fillId="0" borderId="4" xfId="15" applyNumberFormat="1" applyFont="1" applyFill="1" applyBorder="1" applyAlignment="1">
      <alignment horizontal="center" vertical="center" wrapText="1"/>
    </xf>
    <xf numFmtId="49" fontId="9" fillId="0" borderId="4" xfId="61" applyNumberFormat="1" applyFont="1" applyFill="1" applyBorder="1" applyAlignment="1">
      <alignment horizontal="center" vertical="center"/>
    </xf>
    <xf numFmtId="0" fontId="6" fillId="0" borderId="4" xfId="15" applyFont="1" applyBorder="1" applyAlignment="1">
      <alignment horizontal="left" vertical="center" wrapText="1"/>
    </xf>
    <xf numFmtId="0" fontId="4" fillId="0" borderId="4" xfId="15" applyFont="1" applyBorder="1" applyAlignment="1">
      <alignment horizontal="left" vertical="center" wrapText="1"/>
    </xf>
    <xf numFmtId="0" fontId="0" fillId="0" borderId="0" xfId="0" applyFont="1"/>
    <xf numFmtId="49" fontId="5" fillId="0" borderId="4" xfId="61" applyNumberFormat="1" applyFont="1" applyFill="1" applyBorder="1" applyAlignment="1">
      <alignment horizontal="center" vertical="center"/>
    </xf>
    <xf numFmtId="0" fontId="5" fillId="0" borderId="4" xfId="65" applyFont="1" applyBorder="1" applyAlignment="1">
      <alignment vertical="center" wrapText="1"/>
    </xf>
    <xf numFmtId="49" fontId="9" fillId="0" borderId="4" xfId="61" applyNumberFormat="1" applyFont="1" applyFill="1" applyBorder="1" applyAlignment="1">
      <alignment horizontal="left" vertical="center" wrapText="1"/>
    </xf>
    <xf numFmtId="49" fontId="9" fillId="0" borderId="4" xfId="61" applyNumberFormat="1" applyFont="1" applyFill="1" applyBorder="1" applyAlignment="1">
      <alignment horizontal="center" vertical="center" wrapText="1"/>
    </xf>
    <xf numFmtId="49" fontId="9" fillId="0" borderId="4" xfId="61" applyNumberFormat="1" applyFont="1" applyFill="1" applyBorder="1" applyAlignment="1">
      <alignment horizontal="left" vertical="center"/>
    </xf>
    <xf numFmtId="0" fontId="6" fillId="0" borderId="0" xfId="48" applyNumberFormat="1" applyFont="1" applyFill="1" applyBorder="1" applyAlignment="1" applyProtection="1">
      <alignment vertical="center" wrapText="1"/>
    </xf>
    <xf numFmtId="0" fontId="4" fillId="0" borderId="0" xfId="48" applyNumberFormat="1" applyFont="1" applyFill="1" applyBorder="1" applyAlignment="1" applyProtection="1"/>
    <xf numFmtId="0" fontId="3" fillId="0" borderId="0" xfId="48" applyNumberFormat="1" applyFont="1" applyFill="1" applyBorder="1" applyAlignment="1" applyProtection="1">
      <alignment horizontal="left" vertical="center" wrapText="1"/>
      <protection locked="0"/>
    </xf>
    <xf numFmtId="0" fontId="3" fillId="0" borderId="0" xfId="48" applyNumberFormat="1" applyFont="1" applyFill="1" applyBorder="1" applyAlignment="1" applyProtection="1">
      <alignment vertical="center" wrapText="1"/>
    </xf>
    <xf numFmtId="0" fontId="4" fillId="0" borderId="0" xfId="48" applyNumberFormat="1" applyFont="1" applyFill="1" applyAlignment="1" applyProtection="1">
      <alignment horizontal="left" vertical="center" wrapText="1"/>
    </xf>
    <xf numFmtId="0" fontId="6" fillId="0" borderId="0" xfId="48" applyNumberFormat="1" applyFont="1" applyFill="1" applyBorder="1" applyAlignment="1" applyProtection="1">
      <alignment horizontal="right" vertical="center" wrapText="1"/>
    </xf>
    <xf numFmtId="0" fontId="3" fillId="0" borderId="4" xfId="48" applyNumberFormat="1" applyFont="1" applyFill="1" applyBorder="1" applyAlignment="1" applyProtection="1">
      <alignment horizontal="center" vertical="center" wrapText="1"/>
    </xf>
    <xf numFmtId="176" fontId="3" fillId="0" borderId="5" xfId="48" applyNumberFormat="1" applyFont="1" applyFill="1" applyBorder="1" applyAlignment="1" applyProtection="1">
      <alignment vertical="center" wrapText="1"/>
      <protection locked="0"/>
    </xf>
    <xf numFmtId="176" fontId="10" fillId="0" borderId="2" xfId="48" applyNumberFormat="1" applyFont="1" applyFill="1" applyBorder="1" applyAlignment="1" applyProtection="1">
      <alignment vertical="center" wrapText="1"/>
      <protection locked="0"/>
    </xf>
    <xf numFmtId="176" fontId="3" fillId="0" borderId="2" xfId="48" applyNumberFormat="1" applyFont="1" applyFill="1" applyBorder="1" applyAlignment="1" applyProtection="1">
      <alignment vertical="center" wrapText="1"/>
      <protection locked="0"/>
    </xf>
    <xf numFmtId="0" fontId="3" fillId="0" borderId="4" xfId="48" applyNumberFormat="1" applyFont="1" applyFill="1" applyBorder="1" applyAlignment="1" applyProtection="1">
      <alignment horizontal="left" vertical="center" wrapText="1"/>
      <protection locked="0"/>
    </xf>
    <xf numFmtId="4" fontId="3" fillId="0" borderId="5" xfId="48" applyNumberFormat="1" applyFont="1" applyFill="1" applyBorder="1" applyAlignment="1" applyProtection="1">
      <alignment vertical="center" wrapText="1"/>
      <protection locked="0"/>
    </xf>
    <xf numFmtId="4" fontId="3" fillId="0" borderId="2" xfId="48" applyNumberFormat="1" applyFont="1" applyFill="1" applyBorder="1" applyAlignment="1" applyProtection="1">
      <alignment vertical="center" wrapText="1"/>
      <protection locked="0"/>
    </xf>
    <xf numFmtId="0" fontId="6" fillId="0" borderId="9" xfId="48" applyNumberFormat="1" applyFont="1" applyFill="1" applyBorder="1" applyAlignment="1" applyProtection="1">
      <alignment horizontal="left" vertical="center" wrapText="1"/>
      <protection locked="0"/>
    </xf>
    <xf numFmtId="4" fontId="6" fillId="0" borderId="2" xfId="48" applyNumberFormat="1" applyFont="1" applyFill="1" applyBorder="1" applyAlignment="1" applyProtection="1">
      <alignment vertical="center" wrapText="1"/>
      <protection locked="0"/>
    </xf>
    <xf numFmtId="4" fontId="6" fillId="3" borderId="2" xfId="48" applyNumberFormat="1" applyFont="1" applyFill="1" applyBorder="1" applyAlignment="1" applyProtection="1">
      <alignment horizontal="right" vertical="center" wrapText="1"/>
      <protection locked="0"/>
    </xf>
    <xf numFmtId="4" fontId="6" fillId="3" borderId="2" xfId="48" applyNumberFormat="1" applyFont="1" applyFill="1" applyBorder="1" applyAlignment="1" applyProtection="1">
      <alignment vertical="center" wrapText="1"/>
      <protection locked="0"/>
    </xf>
    <xf numFmtId="0" fontId="11" fillId="2" borderId="0" xfId="48" applyNumberFormat="1" applyFont="1" applyFill="1" applyBorder="1" applyAlignment="1" applyProtection="1">
      <alignment vertical="center" wrapText="1"/>
    </xf>
    <xf numFmtId="0" fontId="1" fillId="2" borderId="0" xfId="48" applyNumberFormat="1" applyFont="1" applyFill="1" applyBorder="1" applyAlignment="1" applyProtection="1">
      <alignment horizontal="center" vertical="center" wrapText="1"/>
    </xf>
    <xf numFmtId="0" fontId="3" fillId="2" borderId="0" xfId="48" applyNumberFormat="1" applyFont="1" applyFill="1" applyBorder="1" applyAlignment="1" applyProtection="1">
      <alignment horizontal="left" vertical="center" wrapText="1"/>
      <protection locked="0"/>
    </xf>
    <xf numFmtId="0" fontId="3" fillId="2" borderId="0" xfId="48" applyNumberFormat="1" applyFont="1" applyFill="1" applyBorder="1" applyAlignment="1" applyProtection="1">
      <alignment vertical="center" wrapText="1"/>
    </xf>
    <xf numFmtId="0" fontId="6" fillId="2" borderId="0" xfId="48" applyNumberFormat="1" applyFont="1" applyFill="1" applyBorder="1" applyAlignment="1" applyProtection="1">
      <alignment horizontal="right" vertical="center" wrapText="1"/>
    </xf>
    <xf numFmtId="0" fontId="3" fillId="2" borderId="4" xfId="48" applyNumberFormat="1" applyFont="1" applyFill="1" applyBorder="1" applyAlignment="1" applyProtection="1">
      <alignment horizontal="center" vertical="center" wrapText="1"/>
    </xf>
    <xf numFmtId="0" fontId="6" fillId="4" borderId="4" xfId="48" applyNumberFormat="1" applyFont="1" applyFill="1" applyBorder="1" applyAlignment="1" applyProtection="1">
      <alignment horizontal="left" vertical="center" wrapText="1"/>
      <protection locked="0"/>
    </xf>
    <xf numFmtId="0" fontId="5" fillId="2" borderId="4" xfId="22" applyFont="1" applyFill="1" applyBorder="1" applyAlignment="1">
      <alignment horizontal="left" vertical="center"/>
    </xf>
    <xf numFmtId="176" fontId="4" fillId="2" borderId="4" xfId="20" applyNumberFormat="1" applyFont="1" applyFill="1" applyBorder="1" applyAlignment="1">
      <alignment horizontal="right" vertical="center"/>
    </xf>
    <xf numFmtId="176" fontId="6" fillId="4" borderId="4" xfId="48" applyNumberFormat="1" applyFont="1" applyFill="1" applyBorder="1" applyAlignment="1" applyProtection="1">
      <alignment horizontal="right" vertical="center" wrapText="1"/>
      <protection locked="0"/>
    </xf>
    <xf numFmtId="0" fontId="6" fillId="4" borderId="4" xfId="48" applyNumberFormat="1" applyFont="1" applyFill="1" applyBorder="1" applyAlignment="1" applyProtection="1">
      <alignment horizontal="center" vertical="center" wrapText="1"/>
      <protection locked="0"/>
    </xf>
    <xf numFmtId="178" fontId="5" fillId="2" borderId="4" xfId="64" applyNumberFormat="1" applyFont="1" applyFill="1" applyBorder="1" applyAlignment="1">
      <alignment horizontal="left" vertical="center" wrapText="1"/>
    </xf>
    <xf numFmtId="0" fontId="4" fillId="2" borderId="4" xfId="0" applyFont="1" applyFill="1" applyBorder="1" applyAlignment="1">
      <alignment horizontal="center" vertical="center" wrapText="1"/>
    </xf>
    <xf numFmtId="176" fontId="4" fillId="2" borderId="4" xfId="0" applyNumberFormat="1" applyFont="1" applyFill="1" applyBorder="1" applyAlignment="1">
      <alignment vertical="center"/>
    </xf>
    <xf numFmtId="176" fontId="0" fillId="0" borderId="0" xfId="0" applyNumberFormat="1" applyAlignment="1">
      <alignment vertical="center"/>
    </xf>
    <xf numFmtId="0" fontId="11" fillId="0" borderId="0" xfId="48" applyNumberFormat="1" applyFont="1" applyFill="1" applyBorder="1" applyAlignment="1" applyProtection="1">
      <alignment vertical="center" wrapText="1"/>
    </xf>
    <xf numFmtId="0" fontId="6" fillId="0" borderId="2" xfId="48" applyNumberFormat="1" applyFont="1" applyFill="1" applyBorder="1" applyAlignment="1" applyProtection="1">
      <alignment horizontal="center" vertical="center" wrapText="1"/>
    </xf>
    <xf numFmtId="0" fontId="5" fillId="0" borderId="2" xfId="0" applyFont="1" applyFill="1" applyBorder="1" applyAlignment="1">
      <alignment vertical="center" wrapText="1"/>
    </xf>
    <xf numFmtId="0" fontId="5" fillId="4" borderId="2" xfId="0" applyFont="1" applyFill="1" applyBorder="1" applyAlignment="1">
      <alignment vertical="center" wrapText="1"/>
    </xf>
    <xf numFmtId="176" fontId="5" fillId="4" borderId="2" xfId="0" applyNumberFormat="1" applyFont="1" applyFill="1" applyBorder="1" applyAlignment="1">
      <alignment horizontal="right" vertical="center" wrapText="1"/>
    </xf>
    <xf numFmtId="176" fontId="5" fillId="3" borderId="2" xfId="0" applyNumberFormat="1"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vertical="center" wrapText="1"/>
    </xf>
    <xf numFmtId="176" fontId="5" fillId="0" borderId="2" xfId="0" applyNumberFormat="1" applyFont="1" applyFill="1" applyBorder="1" applyAlignment="1">
      <alignment horizontal="right" vertical="center" wrapText="1"/>
    </xf>
    <xf numFmtId="0" fontId="5" fillId="3" borderId="2" xfId="0" applyFont="1" applyFill="1" applyBorder="1" applyAlignment="1">
      <alignment vertical="center" wrapText="1"/>
    </xf>
    <xf numFmtId="0" fontId="12" fillId="0" borderId="0" xfId="48" applyNumberFormat="1" applyFont="1" applyFill="1" applyBorder="1" applyAlignment="1" applyProtection="1">
      <alignment vertical="center" wrapText="1"/>
    </xf>
    <xf numFmtId="0" fontId="12" fillId="2" borderId="0" xfId="48" applyNumberFormat="1" applyFont="1" applyFill="1" applyBorder="1" applyAlignment="1" applyProtection="1">
      <alignment vertical="center" wrapText="1"/>
    </xf>
    <xf numFmtId="0" fontId="5" fillId="0" borderId="4" xfId="0" applyFont="1" applyFill="1" applyBorder="1" applyAlignment="1">
      <alignment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4" fillId="0" borderId="4" xfId="0" applyFont="1" applyFill="1" applyBorder="1"/>
    <xf numFmtId="176" fontId="6" fillId="2" borderId="4" xfId="48" applyNumberFormat="1" applyFont="1" applyFill="1" applyBorder="1" applyAlignment="1" applyProtection="1">
      <alignment vertical="center" wrapText="1"/>
    </xf>
    <xf numFmtId="176" fontId="5" fillId="2" borderId="4" xfId="0" applyNumberFormat="1" applyFont="1" applyFill="1" applyBorder="1" applyAlignment="1">
      <alignment vertical="center" wrapText="1"/>
    </xf>
    <xf numFmtId="176" fontId="6" fillId="0" borderId="4" xfId="48" applyNumberFormat="1" applyFont="1" applyFill="1" applyBorder="1" applyAlignment="1" applyProtection="1">
      <alignment vertical="center" wrapText="1"/>
    </xf>
    <xf numFmtId="0" fontId="5" fillId="4" borderId="4" xfId="0" applyFont="1" applyFill="1" applyBorder="1" applyAlignment="1">
      <alignment vertical="center" wrapText="1"/>
    </xf>
    <xf numFmtId="176" fontId="5" fillId="2" borderId="4" xfId="0" applyNumberFormat="1" applyFont="1" applyFill="1" applyBorder="1" applyAlignment="1">
      <alignment horizontal="right" vertical="center" wrapText="1"/>
    </xf>
    <xf numFmtId="176" fontId="5" fillId="0" borderId="4" xfId="0" applyNumberFormat="1" applyFont="1" applyFill="1" applyBorder="1" applyAlignment="1">
      <alignment horizontal="right" vertical="center" wrapText="1"/>
    </xf>
    <xf numFmtId="176" fontId="5" fillId="4" borderId="4" xfId="0" applyNumberFormat="1" applyFont="1" applyFill="1" applyBorder="1" applyAlignment="1">
      <alignment horizontal="right" vertical="center" wrapText="1"/>
    </xf>
    <xf numFmtId="0" fontId="5" fillId="0" borderId="9" xfId="0" applyFont="1" applyFill="1" applyBorder="1" applyAlignment="1">
      <alignment horizontal="center" vertical="center" wrapText="1"/>
    </xf>
    <xf numFmtId="0" fontId="5" fillId="2" borderId="10" xfId="0" applyFont="1" applyFill="1" applyBorder="1" applyAlignment="1">
      <alignment vertical="center" wrapText="1"/>
    </xf>
    <xf numFmtId="176" fontId="5" fillId="2" borderId="11" xfId="0" applyNumberFormat="1" applyFont="1" applyFill="1" applyBorder="1" applyAlignment="1">
      <alignment horizontal="right" vertical="center" wrapText="1"/>
    </xf>
    <xf numFmtId="176" fontId="5" fillId="0" borderId="11" xfId="0" applyNumberFormat="1" applyFont="1" applyFill="1" applyBorder="1" applyAlignment="1">
      <alignment horizontal="right" vertical="center" wrapText="1"/>
    </xf>
    <xf numFmtId="0" fontId="5" fillId="4" borderId="8" xfId="0" applyFont="1" applyFill="1" applyBorder="1" applyAlignment="1">
      <alignment vertical="center" wrapText="1"/>
    </xf>
    <xf numFmtId="0" fontId="5" fillId="2"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2" borderId="12" xfId="0" applyFont="1" applyFill="1" applyBorder="1" applyAlignment="1">
      <alignment vertical="center" wrapText="1"/>
    </xf>
    <xf numFmtId="176" fontId="5" fillId="2" borderId="6" xfId="0" applyNumberFormat="1" applyFont="1" applyFill="1" applyBorder="1" applyAlignment="1">
      <alignment horizontal="right" vertical="center" wrapText="1"/>
    </xf>
    <xf numFmtId="176" fontId="5" fillId="0" borderId="6" xfId="0" applyNumberFormat="1" applyFont="1" applyFill="1" applyBorder="1" applyAlignment="1">
      <alignment horizontal="righ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4" xfId="0" applyFont="1" applyFill="1" applyBorder="1" applyAlignment="1">
      <alignment horizontal="center"/>
    </xf>
    <xf numFmtId="0" fontId="4" fillId="2" borderId="4" xfId="0" applyFont="1" applyFill="1" applyBorder="1"/>
    <xf numFmtId="0" fontId="13" fillId="0" borderId="0" xfId="48" applyNumberFormat="1" applyFont="1" applyFill="1" applyBorder="1" applyAlignment="1" applyProtection="1">
      <alignment horizontal="left" vertical="center" wrapText="1"/>
      <protection locked="0"/>
    </xf>
    <xf numFmtId="0" fontId="6" fillId="0" borderId="2" xfId="48" applyNumberFormat="1" applyFont="1" applyFill="1" applyBorder="1" applyAlignment="1" applyProtection="1">
      <alignment vertical="center" wrapText="1"/>
    </xf>
    <xf numFmtId="178" fontId="3" fillId="0" borderId="2" xfId="48" applyNumberFormat="1" applyFont="1" applyFill="1" applyBorder="1" applyAlignment="1" applyProtection="1">
      <alignment vertical="center" wrapText="1"/>
      <protection locked="0"/>
    </xf>
    <xf numFmtId="176" fontId="6" fillId="0" borderId="2" xfId="48" applyNumberFormat="1" applyFont="1" applyFill="1" applyBorder="1" applyAlignment="1" applyProtection="1">
      <alignment horizontal="right" vertical="center" wrapText="1"/>
      <protection locked="0"/>
    </xf>
    <xf numFmtId="0" fontId="6" fillId="0" borderId="2" xfId="48" applyNumberFormat="1" applyFont="1" applyFill="1" applyBorder="1" applyAlignment="1" applyProtection="1">
      <alignment vertical="center" wrapText="1"/>
      <protection locked="0"/>
    </xf>
    <xf numFmtId="176" fontId="6" fillId="0" borderId="2" xfId="48" applyNumberFormat="1" applyFont="1" applyFill="1" applyBorder="1" applyAlignment="1" applyProtection="1">
      <alignment vertical="center" wrapText="1"/>
      <protection locked="0"/>
    </xf>
    <xf numFmtId="0" fontId="14" fillId="0" borderId="2" xfId="48" applyNumberFormat="1" applyFont="1" applyFill="1" applyBorder="1" applyAlignment="1" applyProtection="1">
      <alignment vertical="center" wrapText="1"/>
      <protection locked="0"/>
    </xf>
    <xf numFmtId="176" fontId="14" fillId="0" borderId="2" xfId="48" applyNumberFormat="1" applyFont="1" applyFill="1" applyBorder="1" applyAlignment="1" applyProtection="1">
      <alignment vertical="center" wrapText="1"/>
      <protection locked="0"/>
    </xf>
    <xf numFmtId="176" fontId="14" fillId="0" borderId="2" xfId="48" applyNumberFormat="1" applyFont="1" applyFill="1" applyBorder="1" applyAlignment="1" applyProtection="1">
      <alignment horizontal="right" vertical="center" wrapText="1"/>
      <protection locked="0"/>
    </xf>
    <xf numFmtId="176" fontId="3" fillId="0" borderId="2" xfId="48" applyNumberFormat="1" applyFont="1" applyFill="1" applyBorder="1" applyAlignment="1" applyProtection="1">
      <alignment horizontal="right" vertical="center" wrapText="1"/>
      <protection locked="0"/>
    </xf>
    <xf numFmtId="176" fontId="6" fillId="2" borderId="4" xfId="48" applyNumberFormat="1" applyFont="1" applyFill="1" applyBorder="1" applyAlignment="1" applyProtection="1">
      <alignment horizontal="right" vertical="center" wrapText="1"/>
      <protection locked="0"/>
    </xf>
    <xf numFmtId="176" fontId="5" fillId="0" borderId="4" xfId="0" applyNumberFormat="1" applyFont="1" applyFill="1" applyBorder="1" applyAlignment="1">
      <alignment vertical="center" wrapText="1"/>
    </xf>
    <xf numFmtId="176" fontId="6" fillId="0" borderId="11" xfId="48" applyNumberFormat="1" applyFont="1" applyFill="1" applyBorder="1" applyAlignment="1" applyProtection="1">
      <alignment vertical="center" wrapText="1"/>
    </xf>
    <xf numFmtId="176" fontId="5" fillId="0" borderId="11" xfId="0" applyNumberFormat="1" applyFont="1" applyFill="1" applyBorder="1" applyAlignment="1">
      <alignment vertical="center" wrapText="1"/>
    </xf>
    <xf numFmtId="176" fontId="6" fillId="2" borderId="9" xfId="48" applyNumberFormat="1" applyFont="1" applyFill="1" applyBorder="1" applyAlignment="1" applyProtection="1">
      <alignment horizontal="right" vertical="center" wrapText="1"/>
      <protection locked="0"/>
    </xf>
    <xf numFmtId="176" fontId="6" fillId="2" borderId="2" xfId="48" applyNumberFormat="1" applyFont="1" applyFill="1" applyBorder="1" applyAlignment="1" applyProtection="1">
      <alignment horizontal="right" vertical="center" wrapText="1"/>
      <protection locked="0"/>
    </xf>
    <xf numFmtId="0" fontId="15" fillId="0" borderId="2" xfId="0" applyFont="1" applyFill="1" applyBorder="1" applyAlignment="1">
      <alignment horizontal="center" vertical="center" wrapText="1"/>
    </xf>
    <xf numFmtId="49" fontId="6" fillId="0" borderId="2" xfId="48" applyNumberFormat="1" applyFont="1" applyFill="1" applyBorder="1" applyAlignment="1" applyProtection="1">
      <alignment horizontal="right" vertical="center" wrapText="1"/>
      <protection locked="0"/>
    </xf>
    <xf numFmtId="178" fontId="6" fillId="0" borderId="2" xfId="48" applyNumberFormat="1" applyFont="1" applyFill="1" applyBorder="1" applyAlignment="1" applyProtection="1">
      <alignment horizontal="right" vertical="center" wrapText="1"/>
      <protection locked="0"/>
    </xf>
    <xf numFmtId="0" fontId="6" fillId="0" borderId="0" xfId="6" applyNumberFormat="1" applyFont="1" applyFill="1" applyBorder="1" applyAlignment="1" applyProtection="1">
      <alignment vertical="center" wrapText="1"/>
    </xf>
    <xf numFmtId="0" fontId="1" fillId="0" borderId="0" xfId="6" applyNumberFormat="1" applyFont="1" applyFill="1" applyBorder="1" applyAlignment="1" applyProtection="1">
      <alignment horizontal="center" vertical="center" wrapText="1"/>
    </xf>
    <xf numFmtId="0" fontId="3" fillId="0" borderId="0" xfId="6" applyNumberFormat="1" applyFont="1" applyFill="1" applyBorder="1" applyAlignment="1" applyProtection="1">
      <alignment horizontal="left" vertical="center" wrapText="1"/>
      <protection locked="0"/>
    </xf>
    <xf numFmtId="0" fontId="3" fillId="0" borderId="0" xfId="48" applyNumberFormat="1" applyFont="1" applyFill="1" applyBorder="1" applyAlignment="1" applyProtection="1">
      <alignment horizontal="left" vertical="center" wrapText="1"/>
    </xf>
    <xf numFmtId="0" fontId="6" fillId="0" borderId="0" xfId="6" applyNumberFormat="1" applyFont="1" applyFill="1" applyBorder="1" applyAlignment="1" applyProtection="1">
      <alignment vertical="center"/>
    </xf>
    <xf numFmtId="176" fontId="0" fillId="0" borderId="0" xfId="0" applyNumberFormat="1"/>
    <xf numFmtId="0" fontId="6" fillId="0" borderId="2" xfId="48" applyNumberFormat="1" applyFont="1" applyFill="1" applyBorder="1" applyAlignment="1" applyProtection="1">
      <alignment horizontal="center" vertical="center" wrapText="1"/>
      <protection locked="0"/>
    </xf>
    <xf numFmtId="0" fontId="12" fillId="0" borderId="0" xfId="6" applyNumberFormat="1" applyFont="1" applyFill="1" applyBorder="1" applyAlignment="1" applyProtection="1">
      <alignment vertical="center" wrapText="1"/>
    </xf>
    <xf numFmtId="0" fontId="16" fillId="0" borderId="0" xfId="6" applyNumberFormat="1" applyFont="1" applyFill="1" applyBorder="1" applyAlignment="1" applyProtection="1">
      <alignment vertical="center" wrapText="1"/>
    </xf>
    <xf numFmtId="0" fontId="17" fillId="0" borderId="0" xfId="6" applyNumberFormat="1" applyFont="1" applyFill="1" applyBorder="1" applyAlignment="1" applyProtection="1"/>
    <xf numFmtId="0" fontId="18" fillId="0" borderId="0" xfId="6" applyNumberFormat="1" applyFont="1" applyFill="1" applyBorder="1" applyAlignment="1" applyProtection="1">
      <alignment horizontal="center" vertical="center" wrapText="1"/>
    </xf>
    <xf numFmtId="0" fontId="19" fillId="0" borderId="0" xfId="6" applyNumberFormat="1" applyFont="1" applyFill="1" applyBorder="1" applyAlignment="1" applyProtection="1">
      <alignment vertical="center" wrapText="1"/>
    </xf>
    <xf numFmtId="0" fontId="20" fillId="0" borderId="2" xfId="6" applyNumberFormat="1" applyFont="1" applyFill="1" applyBorder="1" applyAlignment="1" applyProtection="1">
      <alignment horizontal="center" vertical="center" wrapText="1"/>
    </xf>
    <xf numFmtId="0" fontId="19" fillId="0" borderId="2" xfId="6" applyNumberFormat="1" applyFont="1" applyFill="1" applyBorder="1" applyAlignment="1" applyProtection="1">
      <alignment horizontal="center" vertical="center" wrapText="1"/>
      <protection locked="0"/>
    </xf>
    <xf numFmtId="0" fontId="21" fillId="0" borderId="0" xfId="6" applyNumberFormat="1" applyFont="1" applyFill="1" applyBorder="1" applyAlignment="1" applyProtection="1">
      <alignment vertical="center" wrapText="1"/>
    </xf>
    <xf numFmtId="0" fontId="3" fillId="0" borderId="2" xfId="6" applyNumberFormat="1" applyFont="1" applyFill="1" applyBorder="1" applyAlignment="1" applyProtection="1">
      <alignment horizontal="center" vertical="center" wrapText="1"/>
    </xf>
    <xf numFmtId="0" fontId="3" fillId="0" borderId="2" xfId="6" applyNumberFormat="1" applyFont="1" applyFill="1" applyBorder="1" applyAlignment="1" applyProtection="1">
      <alignment vertical="center" wrapText="1"/>
    </xf>
    <xf numFmtId="0" fontId="21" fillId="0" borderId="2" xfId="6" applyNumberFormat="1" applyFont="1" applyFill="1" applyBorder="1" applyAlignment="1" applyProtection="1">
      <alignment vertical="center" wrapText="1"/>
      <protection locked="0"/>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12 9"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常规 8 2" xfId="38"/>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Normal 2" xfId="48"/>
    <cellStyle name="40% - 强调文字颜色 4" xfId="49" builtinId="43"/>
    <cellStyle name="常规 17 2" xfId="50"/>
    <cellStyle name="强调文字颜色 5" xfId="51" builtinId="45"/>
    <cellStyle name="常规 2 2" xfId="52"/>
    <cellStyle name="40% - 强调文字颜色 5" xfId="53" builtinId="47"/>
    <cellStyle name="60% - 强调文字颜色 5" xfId="54" builtinId="48"/>
    <cellStyle name="强调文字颜色 6" xfId="55" builtinId="49"/>
    <cellStyle name="常规 2 3" xfId="56"/>
    <cellStyle name="40% - 强调文字颜色 6" xfId="57" builtinId="51"/>
    <cellStyle name="常规 10 2" xfId="58"/>
    <cellStyle name="60% - 强调文字颜色 6" xfId="59" builtinId="52"/>
    <cellStyle name="常规 10 2 2" xfId="60"/>
    <cellStyle name="常规 13" xfId="61"/>
    <cellStyle name="常规 15" xfId="62"/>
    <cellStyle name="常规 17" xfId="63"/>
    <cellStyle name="常规 2" xfId="64"/>
    <cellStyle name="常规 2 4" xfId="65"/>
    <cellStyle name="常规 3" xfId="66"/>
    <cellStyle name="常规 4" xfId="67"/>
    <cellStyle name="常规 5" xfId="68"/>
    <cellStyle name="常规 5 10" xfId="69"/>
    <cellStyle name="常规 5 10 2" xfId="70"/>
    <cellStyle name="常规 8" xfId="71"/>
    <cellStyle name="常规_部门整体支出绩效目标表" xfId="7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zoomScaleSheetLayoutView="60" workbookViewId="0">
      <selection activeCell="C14" sqref="C14"/>
    </sheetView>
  </sheetViews>
  <sheetFormatPr defaultColWidth="9.75" defaultRowHeight="13.5" customHeight="1" outlineLevelCol="3"/>
  <cols>
    <col min="1" max="1" width="5" customWidth="1"/>
    <col min="2" max="2" width="9.88333333333333" customWidth="1"/>
    <col min="3" max="3" width="45.1333333333333" customWidth="1"/>
    <col min="4" max="4" width="34.8833333333333" customWidth="1"/>
    <col min="5" max="5" width="9.75" customWidth="1"/>
  </cols>
  <sheetData>
    <row r="1" ht="35.25" customHeight="1" spans="1:4">
      <c r="A1" s="150"/>
      <c r="B1" s="151"/>
      <c r="C1" s="152"/>
      <c r="D1" s="150"/>
    </row>
    <row r="2" ht="39" customHeight="1" spans="1:4">
      <c r="A2" s="152"/>
      <c r="B2" s="153" t="s">
        <v>0</v>
      </c>
      <c r="C2" s="153"/>
      <c r="D2" s="153"/>
    </row>
    <row r="3" ht="29.25" customHeight="1" spans="1:4">
      <c r="A3" s="154"/>
      <c r="B3" s="155" t="s">
        <v>1</v>
      </c>
      <c r="C3" s="155" t="s">
        <v>2</v>
      </c>
      <c r="D3" s="156"/>
    </row>
    <row r="4" ht="28.5" customHeight="1" spans="1:4">
      <c r="A4" s="157"/>
      <c r="B4" s="158">
        <v>1</v>
      </c>
      <c r="C4" s="159" t="s">
        <v>3</v>
      </c>
      <c r="D4" s="160"/>
    </row>
    <row r="5" ht="28.5" customHeight="1" spans="1:4">
      <c r="A5" s="157"/>
      <c r="B5" s="158">
        <v>2</v>
      </c>
      <c r="C5" s="159" t="s">
        <v>4</v>
      </c>
      <c r="D5" s="160"/>
    </row>
    <row r="6" ht="28.5" customHeight="1" spans="1:4">
      <c r="A6" s="157"/>
      <c r="B6" s="158">
        <v>3</v>
      </c>
      <c r="C6" s="159" t="s">
        <v>5</v>
      </c>
      <c r="D6" s="160"/>
    </row>
    <row r="7" ht="28.5" customHeight="1" spans="1:4">
      <c r="A7" s="157"/>
      <c r="B7" s="158">
        <v>4</v>
      </c>
      <c r="C7" s="159" t="s">
        <v>6</v>
      </c>
      <c r="D7" s="160"/>
    </row>
    <row r="8" ht="28.5" customHeight="1" spans="1:4">
      <c r="A8" s="157"/>
      <c r="B8" s="158">
        <v>5</v>
      </c>
      <c r="C8" s="159" t="s">
        <v>7</v>
      </c>
      <c r="D8" s="160"/>
    </row>
    <row r="9" ht="28.5" customHeight="1" spans="1:4">
      <c r="A9" s="157"/>
      <c r="B9" s="158">
        <v>6</v>
      </c>
      <c r="C9" s="159" t="s">
        <v>8</v>
      </c>
      <c r="D9" s="160"/>
    </row>
    <row r="10" ht="28.5" customHeight="1" spans="1:4">
      <c r="A10" s="157"/>
      <c r="B10" s="158">
        <v>7</v>
      </c>
      <c r="C10" s="159" t="s">
        <v>9</v>
      </c>
      <c r="D10" s="160"/>
    </row>
    <row r="11" ht="28.5" customHeight="1" spans="1:4">
      <c r="A11" s="157"/>
      <c r="B11" s="158">
        <v>8</v>
      </c>
      <c r="C11" s="159" t="s">
        <v>10</v>
      </c>
      <c r="D11" s="160"/>
    </row>
    <row r="12" ht="28.5" customHeight="1" spans="1:4">
      <c r="A12" s="157"/>
      <c r="B12" s="158">
        <v>9</v>
      </c>
      <c r="C12" s="159" t="s">
        <v>11</v>
      </c>
      <c r="D12" s="160"/>
    </row>
    <row r="13" ht="28.5" customHeight="1" spans="1:4">
      <c r="A13" s="157"/>
      <c r="B13" s="158">
        <v>10</v>
      </c>
      <c r="C13" s="159" t="s">
        <v>12</v>
      </c>
      <c r="D13" s="160"/>
    </row>
  </sheetData>
  <mergeCells count="1">
    <mergeCell ref="B2:D2"/>
  </mergeCells>
  <printOptions horizontalCentered="1" verticalCentered="1"/>
  <pageMargins left="0.0791666666666667" right="0.0791666666666667" top="0.0791666666666667" bottom="0.0791666666666667" header="0" footer="0"/>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3"/>
  <sheetViews>
    <sheetView zoomScaleSheetLayoutView="60" workbookViewId="0">
      <selection activeCell="C16" sqref="C$1:C$1048576"/>
    </sheetView>
  </sheetViews>
  <sheetFormatPr defaultColWidth="9" defaultRowHeight="13.5" customHeight="1" outlineLevelCol="7"/>
  <cols>
    <col min="1" max="1" width="26.3833333333333" customWidth="1"/>
    <col min="2" max="2" width="19.75" customWidth="1"/>
    <col min="3" max="3" width="11.75" style="35" customWidth="1"/>
    <col min="4" max="4" width="15.75" customWidth="1"/>
    <col min="5" max="5" width="38.25" customWidth="1"/>
    <col min="6" max="6" width="12.75" customWidth="1"/>
    <col min="7" max="7" width="37.6333333333333" customWidth="1"/>
  </cols>
  <sheetData>
    <row r="1" ht="48" customHeight="1" spans="1:7">
      <c r="A1" s="36" t="s">
        <v>11</v>
      </c>
      <c r="B1" s="36"/>
      <c r="C1" s="36"/>
      <c r="D1" s="36"/>
      <c r="E1" s="36"/>
      <c r="F1" s="36"/>
      <c r="G1" s="36"/>
    </row>
    <row r="2" ht="15" spans="1:7">
      <c r="A2" s="37"/>
      <c r="B2" s="37"/>
      <c r="C2" s="37"/>
      <c r="D2" s="37"/>
      <c r="E2" s="37"/>
      <c r="F2" s="37"/>
      <c r="G2" s="37"/>
    </row>
    <row r="3" spans="1:7">
      <c r="A3" s="38" t="s">
        <v>15</v>
      </c>
      <c r="B3" s="38"/>
      <c r="C3" s="38"/>
      <c r="D3" s="38"/>
      <c r="E3" s="38"/>
      <c r="F3" s="38"/>
      <c r="G3" s="39" t="s">
        <v>16</v>
      </c>
    </row>
    <row r="4" ht="24.75" customHeight="1" spans="1:7">
      <c r="A4" s="40" t="s">
        <v>244</v>
      </c>
      <c r="B4" s="41" t="s">
        <v>250</v>
      </c>
      <c r="C4" s="41" t="s">
        <v>251</v>
      </c>
      <c r="D4" s="41" t="s">
        <v>252</v>
      </c>
      <c r="E4" s="41"/>
      <c r="F4" s="41" t="s">
        <v>253</v>
      </c>
      <c r="G4" s="41"/>
    </row>
    <row r="5" ht="26.25" customHeight="1" spans="1:7">
      <c r="A5" s="40"/>
      <c r="B5" s="41"/>
      <c r="C5" s="41"/>
      <c r="D5" s="41" t="s">
        <v>254</v>
      </c>
      <c r="E5" s="41"/>
      <c r="F5" s="41" t="s">
        <v>255</v>
      </c>
      <c r="G5" s="41"/>
    </row>
    <row r="6" ht="21.75" customHeight="1" spans="1:7">
      <c r="A6" s="40"/>
      <c r="B6" s="41"/>
      <c r="C6" s="41"/>
      <c r="D6" s="41" t="s">
        <v>256</v>
      </c>
      <c r="E6" s="41" t="s">
        <v>257</v>
      </c>
      <c r="F6" s="41" t="s">
        <v>258</v>
      </c>
      <c r="G6" s="41" t="s">
        <v>257</v>
      </c>
    </row>
    <row r="7" ht="90.75" customHeight="1" spans="1:7">
      <c r="A7" s="42" t="s">
        <v>78</v>
      </c>
      <c r="B7" s="43" t="s">
        <v>259</v>
      </c>
      <c r="C7" s="44">
        <v>20</v>
      </c>
      <c r="D7" s="45" t="s">
        <v>260</v>
      </c>
      <c r="E7" s="46" t="s">
        <v>261</v>
      </c>
      <c r="F7" s="45" t="s">
        <v>262</v>
      </c>
      <c r="G7" s="26" t="s">
        <v>263</v>
      </c>
    </row>
    <row r="8" ht="66.75" customHeight="1" spans="1:7">
      <c r="A8" s="42" t="s">
        <v>78</v>
      </c>
      <c r="B8" s="43" t="s">
        <v>264</v>
      </c>
      <c r="C8" s="44">
        <v>68</v>
      </c>
      <c r="D8" s="45" t="s">
        <v>260</v>
      </c>
      <c r="E8" s="47" t="s">
        <v>265</v>
      </c>
      <c r="F8" s="45" t="s">
        <v>262</v>
      </c>
      <c r="G8" s="26" t="s">
        <v>266</v>
      </c>
    </row>
    <row r="9" ht="64.5" customHeight="1" spans="1:7">
      <c r="A9" s="42" t="s">
        <v>78</v>
      </c>
      <c r="B9" s="43" t="s">
        <v>267</v>
      </c>
      <c r="C9" s="44">
        <v>35</v>
      </c>
      <c r="D9" s="45" t="s">
        <v>260</v>
      </c>
      <c r="E9" s="47" t="s">
        <v>268</v>
      </c>
      <c r="F9" s="45" t="s">
        <v>262</v>
      </c>
      <c r="G9" s="26" t="s">
        <v>269</v>
      </c>
    </row>
    <row r="10" ht="61.5" customHeight="1" spans="1:7">
      <c r="A10" s="42" t="s">
        <v>78</v>
      </c>
      <c r="B10" s="43" t="s">
        <v>270</v>
      </c>
      <c r="C10" s="44">
        <v>84</v>
      </c>
      <c r="D10" s="45" t="s">
        <v>260</v>
      </c>
      <c r="E10" s="47" t="s">
        <v>271</v>
      </c>
      <c r="F10" s="45" t="s">
        <v>262</v>
      </c>
      <c r="G10" s="26" t="s">
        <v>272</v>
      </c>
    </row>
    <row r="11" ht="59.25" customHeight="1" spans="1:7">
      <c r="A11" s="42" t="s">
        <v>78</v>
      </c>
      <c r="B11" s="43" t="s">
        <v>273</v>
      </c>
      <c r="C11" s="44">
        <v>31</v>
      </c>
      <c r="D11" s="45" t="s">
        <v>274</v>
      </c>
      <c r="E11" s="47" t="s">
        <v>275</v>
      </c>
      <c r="F11" s="45" t="s">
        <v>262</v>
      </c>
      <c r="G11" s="26" t="s">
        <v>276</v>
      </c>
    </row>
    <row r="12" ht="46.5" customHeight="1" spans="1:7">
      <c r="A12" s="42" t="s">
        <v>78</v>
      </c>
      <c r="B12" s="43" t="s">
        <v>277</v>
      </c>
      <c r="C12" s="44">
        <v>618</v>
      </c>
      <c r="D12" s="45" t="s">
        <v>274</v>
      </c>
      <c r="E12" s="47" t="s">
        <v>278</v>
      </c>
      <c r="F12" s="45" t="s">
        <v>262</v>
      </c>
      <c r="G12" s="26" t="s">
        <v>279</v>
      </c>
    </row>
    <row r="13" ht="25.5" customHeight="1" spans="1:7">
      <c r="A13" s="42" t="s">
        <v>78</v>
      </c>
      <c r="B13" s="43" t="s">
        <v>280</v>
      </c>
      <c r="C13" s="44">
        <v>20</v>
      </c>
      <c r="D13" s="45" t="s">
        <v>274</v>
      </c>
      <c r="E13" s="47" t="s">
        <v>281</v>
      </c>
      <c r="F13" s="45" t="s">
        <v>262</v>
      </c>
      <c r="G13" s="26" t="s">
        <v>282</v>
      </c>
    </row>
    <row r="14" ht="33" customHeight="1" spans="1:7">
      <c r="A14" s="42" t="s">
        <v>78</v>
      </c>
      <c r="B14" s="43" t="s">
        <v>283</v>
      </c>
      <c r="C14" s="44">
        <v>9</v>
      </c>
      <c r="D14" s="45" t="s">
        <v>274</v>
      </c>
      <c r="E14" s="47" t="s">
        <v>284</v>
      </c>
      <c r="F14" s="45" t="s">
        <v>262</v>
      </c>
      <c r="G14" s="26" t="s">
        <v>285</v>
      </c>
    </row>
    <row r="15" ht="35.25" customHeight="1" spans="1:7">
      <c r="A15" s="42" t="s">
        <v>78</v>
      </c>
      <c r="B15" s="43" t="s">
        <v>286</v>
      </c>
      <c r="C15" s="44">
        <v>148</v>
      </c>
      <c r="D15" s="45" t="s">
        <v>274</v>
      </c>
      <c r="E15" s="47" t="s">
        <v>287</v>
      </c>
      <c r="F15" s="45" t="s">
        <v>262</v>
      </c>
      <c r="G15" s="26" t="s">
        <v>288</v>
      </c>
    </row>
    <row r="16" ht="27" customHeight="1" spans="1:7">
      <c r="A16" s="42" t="s">
        <v>78</v>
      </c>
      <c r="B16" s="43" t="s">
        <v>289</v>
      </c>
      <c r="C16" s="44">
        <v>238</v>
      </c>
      <c r="D16" s="45" t="s">
        <v>274</v>
      </c>
      <c r="E16" s="47" t="s">
        <v>290</v>
      </c>
      <c r="F16" s="45" t="s">
        <v>262</v>
      </c>
      <c r="G16" s="26" t="s">
        <v>290</v>
      </c>
    </row>
    <row r="17" ht="37.5" customHeight="1" spans="1:7">
      <c r="A17" s="42" t="s">
        <v>78</v>
      </c>
      <c r="B17" s="43" t="s">
        <v>291</v>
      </c>
      <c r="C17" s="44">
        <v>383</v>
      </c>
      <c r="D17" s="45" t="s">
        <v>274</v>
      </c>
      <c r="E17" s="47" t="s">
        <v>292</v>
      </c>
      <c r="F17" s="45" t="s">
        <v>262</v>
      </c>
      <c r="G17" s="26" t="s">
        <v>293</v>
      </c>
    </row>
    <row r="18" ht="32.25" customHeight="1" spans="1:7">
      <c r="A18" s="42" t="s">
        <v>78</v>
      </c>
      <c r="B18" s="43" t="s">
        <v>294</v>
      </c>
      <c r="C18" s="44">
        <v>20</v>
      </c>
      <c r="D18" s="45" t="s">
        <v>274</v>
      </c>
      <c r="E18" s="47" t="s">
        <v>295</v>
      </c>
      <c r="F18" s="45" t="s">
        <v>262</v>
      </c>
      <c r="G18" s="26" t="s">
        <v>296</v>
      </c>
    </row>
    <row r="19" ht="27.75" customHeight="1" spans="1:7">
      <c r="A19" s="42" t="s">
        <v>78</v>
      </c>
      <c r="B19" s="43" t="s">
        <v>297</v>
      </c>
      <c r="C19" s="44">
        <v>5</v>
      </c>
      <c r="D19" s="45" t="s">
        <v>298</v>
      </c>
      <c r="E19" s="47" t="s">
        <v>299</v>
      </c>
      <c r="F19" s="45" t="s">
        <v>262</v>
      </c>
      <c r="G19" s="26" t="s">
        <v>300</v>
      </c>
    </row>
    <row r="20" ht="40.5" customHeight="1" spans="1:7">
      <c r="A20" s="42" t="s">
        <v>78</v>
      </c>
      <c r="B20" s="43" t="s">
        <v>301</v>
      </c>
      <c r="C20" s="44">
        <v>30</v>
      </c>
      <c r="D20" s="45" t="s">
        <v>298</v>
      </c>
      <c r="E20" s="47" t="s">
        <v>302</v>
      </c>
      <c r="F20" s="45" t="s">
        <v>262</v>
      </c>
      <c r="G20" s="26" t="s">
        <v>303</v>
      </c>
    </row>
    <row r="21" ht="33.75" customHeight="1" spans="1:7">
      <c r="A21" s="42" t="s">
        <v>78</v>
      </c>
      <c r="B21" s="43" t="s">
        <v>304</v>
      </c>
      <c r="C21" s="44">
        <v>10</v>
      </c>
      <c r="D21" s="45" t="s">
        <v>298</v>
      </c>
      <c r="E21" s="47" t="s">
        <v>305</v>
      </c>
      <c r="F21" s="45" t="s">
        <v>262</v>
      </c>
      <c r="G21" s="26" t="s">
        <v>306</v>
      </c>
    </row>
    <row r="22" ht="72" customHeight="1" spans="1:7">
      <c r="A22" s="42" t="s">
        <v>78</v>
      </c>
      <c r="B22" s="43" t="s">
        <v>307</v>
      </c>
      <c r="C22" s="44">
        <v>210</v>
      </c>
      <c r="D22" s="45" t="s">
        <v>260</v>
      </c>
      <c r="E22" s="47" t="s">
        <v>308</v>
      </c>
      <c r="F22" s="45" t="s">
        <v>309</v>
      </c>
      <c r="G22" s="26" t="s">
        <v>310</v>
      </c>
    </row>
    <row r="23" ht="29.25" customHeight="1" spans="1:7">
      <c r="A23" s="42" t="s">
        <v>78</v>
      </c>
      <c r="B23" s="43" t="s">
        <v>311</v>
      </c>
      <c r="C23" s="44">
        <v>398</v>
      </c>
      <c r="D23" s="45" t="s">
        <v>274</v>
      </c>
      <c r="E23" s="47" t="s">
        <v>312</v>
      </c>
      <c r="F23" s="45" t="s">
        <v>313</v>
      </c>
      <c r="G23" s="26" t="s">
        <v>314</v>
      </c>
    </row>
    <row r="24" ht="30" customHeight="1" spans="1:7">
      <c r="A24" s="42" t="s">
        <v>78</v>
      </c>
      <c r="B24" s="43" t="s">
        <v>315</v>
      </c>
      <c r="C24" s="44">
        <f>60+159</f>
        <v>219</v>
      </c>
      <c r="D24" s="45" t="s">
        <v>274</v>
      </c>
      <c r="E24" s="47" t="s">
        <v>316</v>
      </c>
      <c r="F24" s="45" t="s">
        <v>313</v>
      </c>
      <c r="G24" s="26" t="s">
        <v>314</v>
      </c>
    </row>
    <row r="25" ht="42" customHeight="1" spans="1:7">
      <c r="A25" s="42" t="s">
        <v>78</v>
      </c>
      <c r="B25" s="43" t="s">
        <v>317</v>
      </c>
      <c r="C25" s="44">
        <v>35</v>
      </c>
      <c r="D25" s="45" t="s">
        <v>274</v>
      </c>
      <c r="E25" s="47" t="s">
        <v>318</v>
      </c>
      <c r="F25" s="45" t="s">
        <v>309</v>
      </c>
      <c r="G25" s="26" t="s">
        <v>319</v>
      </c>
    </row>
    <row r="26" ht="90" customHeight="1" spans="1:7">
      <c r="A26" s="42" t="s">
        <v>78</v>
      </c>
      <c r="B26" s="43" t="s">
        <v>320</v>
      </c>
      <c r="C26" s="44">
        <v>870</v>
      </c>
      <c r="D26" s="45" t="s">
        <v>274</v>
      </c>
      <c r="E26" s="47" t="s">
        <v>321</v>
      </c>
      <c r="F26" s="45" t="s">
        <v>309</v>
      </c>
      <c r="G26" s="26" t="s">
        <v>322</v>
      </c>
    </row>
    <row r="27" ht="47.25" customHeight="1" spans="1:7">
      <c r="A27" s="42" t="s">
        <v>78</v>
      </c>
      <c r="B27" s="43" t="s">
        <v>323</v>
      </c>
      <c r="C27" s="44">
        <v>135</v>
      </c>
      <c r="D27" s="45" t="s">
        <v>274</v>
      </c>
      <c r="E27" s="47" t="s">
        <v>324</v>
      </c>
      <c r="F27" s="45" t="s">
        <v>309</v>
      </c>
      <c r="G27" s="26" t="s">
        <v>325</v>
      </c>
    </row>
    <row r="28" ht="52.5" customHeight="1" spans="1:7">
      <c r="A28" s="42" t="s">
        <v>78</v>
      </c>
      <c r="B28" s="43" t="s">
        <v>326</v>
      </c>
      <c r="C28" s="44">
        <v>43</v>
      </c>
      <c r="D28" s="45" t="s">
        <v>274</v>
      </c>
      <c r="E28" s="47" t="s">
        <v>327</v>
      </c>
      <c r="F28" s="45" t="s">
        <v>262</v>
      </c>
      <c r="G28" s="26" t="s">
        <v>328</v>
      </c>
    </row>
    <row r="29" ht="36.75" customHeight="1" spans="1:7">
      <c r="A29" s="42" t="s">
        <v>78</v>
      </c>
      <c r="B29" s="43" t="s">
        <v>329</v>
      </c>
      <c r="C29" s="44">
        <f>799+370+30</f>
        <v>1199</v>
      </c>
      <c r="D29" s="45" t="s">
        <v>260</v>
      </c>
      <c r="E29" s="47" t="s">
        <v>330</v>
      </c>
      <c r="F29" s="45" t="s">
        <v>309</v>
      </c>
      <c r="G29" s="26" t="s">
        <v>331</v>
      </c>
    </row>
    <row r="30" ht="46.5" customHeight="1" spans="1:7">
      <c r="A30" s="42" t="s">
        <v>78</v>
      </c>
      <c r="B30" s="43" t="s">
        <v>332</v>
      </c>
      <c r="C30" s="44">
        <v>120</v>
      </c>
      <c r="D30" s="45" t="s">
        <v>274</v>
      </c>
      <c r="E30" s="47" t="s">
        <v>333</v>
      </c>
      <c r="F30" s="45" t="s">
        <v>262</v>
      </c>
      <c r="G30" s="26" t="s">
        <v>334</v>
      </c>
    </row>
    <row r="31" ht="51.75" customHeight="1" spans="1:8">
      <c r="A31" s="42" t="s">
        <v>78</v>
      </c>
      <c r="B31" s="43" t="s">
        <v>335</v>
      </c>
      <c r="C31" s="44">
        <f>12</f>
        <v>12</v>
      </c>
      <c r="D31" s="45" t="s">
        <v>274</v>
      </c>
      <c r="E31" s="47" t="s">
        <v>336</v>
      </c>
      <c r="F31" s="45" t="s">
        <v>262</v>
      </c>
      <c r="G31" s="26" t="s">
        <v>337</v>
      </c>
      <c r="H31" s="48"/>
    </row>
    <row r="32" ht="57" customHeight="1" spans="1:7">
      <c r="A32" s="42" t="s">
        <v>78</v>
      </c>
      <c r="B32" s="43" t="s">
        <v>338</v>
      </c>
      <c r="C32" s="44">
        <v>31</v>
      </c>
      <c r="D32" s="45" t="s">
        <v>260</v>
      </c>
      <c r="E32" s="47" t="s">
        <v>339</v>
      </c>
      <c r="F32" s="45" t="s">
        <v>309</v>
      </c>
      <c r="G32" s="26" t="s">
        <v>340</v>
      </c>
    </row>
    <row r="33" ht="41.25" customHeight="1" spans="1:7">
      <c r="A33" s="42" t="s">
        <v>78</v>
      </c>
      <c r="B33" s="43" t="s">
        <v>341</v>
      </c>
      <c r="C33" s="44">
        <v>10</v>
      </c>
      <c r="D33" s="45" t="s">
        <v>260</v>
      </c>
      <c r="E33" s="47" t="s">
        <v>342</v>
      </c>
      <c r="F33" s="45" t="s">
        <v>262</v>
      </c>
      <c r="G33" s="26" t="s">
        <v>343</v>
      </c>
    </row>
    <row r="34" ht="33" customHeight="1" spans="1:7">
      <c r="A34" s="42" t="s">
        <v>78</v>
      </c>
      <c r="B34" s="43" t="s">
        <v>344</v>
      </c>
      <c r="C34" s="44">
        <v>223</v>
      </c>
      <c r="D34" s="45" t="s">
        <v>260</v>
      </c>
      <c r="E34" s="47" t="s">
        <v>345</v>
      </c>
      <c r="F34" s="45" t="s">
        <v>309</v>
      </c>
      <c r="G34" s="26" t="s">
        <v>346</v>
      </c>
    </row>
    <row r="35" ht="50.25" customHeight="1" spans="1:7">
      <c r="A35" s="42" t="s">
        <v>78</v>
      </c>
      <c r="B35" s="43" t="s">
        <v>347</v>
      </c>
      <c r="C35" s="44">
        <v>68</v>
      </c>
      <c r="D35" s="45" t="s">
        <v>274</v>
      </c>
      <c r="E35" s="47" t="s">
        <v>348</v>
      </c>
      <c r="F35" s="45" t="s">
        <v>262</v>
      </c>
      <c r="G35" s="26" t="s">
        <v>349</v>
      </c>
    </row>
    <row r="36" ht="37.5" customHeight="1" spans="1:7">
      <c r="A36" s="42" t="s">
        <v>78</v>
      </c>
      <c r="B36" s="43" t="s">
        <v>350</v>
      </c>
      <c r="C36" s="44">
        <v>26</v>
      </c>
      <c r="D36" s="45" t="s">
        <v>260</v>
      </c>
      <c r="E36" s="47" t="s">
        <v>351</v>
      </c>
      <c r="F36" s="45" t="s">
        <v>262</v>
      </c>
      <c r="G36" s="26" t="s">
        <v>352</v>
      </c>
    </row>
    <row r="37" ht="33" customHeight="1" spans="1:7">
      <c r="A37" s="42" t="s">
        <v>78</v>
      </c>
      <c r="B37" s="43" t="s">
        <v>353</v>
      </c>
      <c r="C37" s="44">
        <v>94</v>
      </c>
      <c r="D37" s="45" t="s">
        <v>274</v>
      </c>
      <c r="E37" s="47" t="s">
        <v>354</v>
      </c>
      <c r="F37" s="45" t="s">
        <v>355</v>
      </c>
      <c r="G37" s="26" t="s">
        <v>356</v>
      </c>
    </row>
    <row r="38" ht="21" customHeight="1" spans="1:7">
      <c r="A38" s="42" t="s">
        <v>78</v>
      </c>
      <c r="B38" s="43" t="s">
        <v>357</v>
      </c>
      <c r="C38" s="44">
        <v>509</v>
      </c>
      <c r="D38" s="45" t="s">
        <v>274</v>
      </c>
      <c r="E38" s="47" t="s">
        <v>358</v>
      </c>
      <c r="F38" s="45" t="s">
        <v>262</v>
      </c>
      <c r="G38" s="26" t="s">
        <v>352</v>
      </c>
    </row>
    <row r="39" ht="59.25" customHeight="1" spans="1:7">
      <c r="A39" s="42" t="s">
        <v>78</v>
      </c>
      <c r="B39" s="43" t="s">
        <v>359</v>
      </c>
      <c r="C39" s="44">
        <v>417</v>
      </c>
      <c r="D39" s="45" t="s">
        <v>360</v>
      </c>
      <c r="E39" s="47" t="s">
        <v>361</v>
      </c>
      <c r="F39" s="45" t="s">
        <v>262</v>
      </c>
      <c r="G39" s="26" t="s">
        <v>362</v>
      </c>
    </row>
    <row r="40" ht="132.75" customHeight="1" spans="1:7">
      <c r="A40" s="42" t="s">
        <v>78</v>
      </c>
      <c r="B40" s="43" t="s">
        <v>363</v>
      </c>
      <c r="C40" s="44">
        <v>308</v>
      </c>
      <c r="D40" s="45" t="s">
        <v>364</v>
      </c>
      <c r="E40" s="47" t="s">
        <v>365</v>
      </c>
      <c r="F40" s="45" t="s">
        <v>366</v>
      </c>
      <c r="G40" s="26" t="s">
        <v>367</v>
      </c>
    </row>
    <row r="41" ht="48.75" customHeight="1" spans="1:7">
      <c r="A41" s="42" t="s">
        <v>78</v>
      </c>
      <c r="B41" s="43" t="s">
        <v>368</v>
      </c>
      <c r="C41" s="44">
        <v>649</v>
      </c>
      <c r="D41" s="45" t="s">
        <v>274</v>
      </c>
      <c r="E41" s="47" t="s">
        <v>369</v>
      </c>
      <c r="F41" s="45" t="s">
        <v>262</v>
      </c>
      <c r="G41" s="26" t="s">
        <v>369</v>
      </c>
    </row>
    <row r="42" ht="51.75" customHeight="1" spans="1:7">
      <c r="A42" s="42" t="s">
        <v>78</v>
      </c>
      <c r="B42" s="43" t="s">
        <v>370</v>
      </c>
      <c r="C42" s="44">
        <v>490</v>
      </c>
      <c r="D42" s="45" t="s">
        <v>274</v>
      </c>
      <c r="E42" s="47" t="s">
        <v>371</v>
      </c>
      <c r="F42" s="45" t="s">
        <v>262</v>
      </c>
      <c r="G42" s="26" t="s">
        <v>371</v>
      </c>
    </row>
    <row r="43" ht="37.5" customHeight="1" spans="1:7">
      <c r="A43" s="42" t="s">
        <v>78</v>
      </c>
      <c r="B43" s="43" t="s">
        <v>372</v>
      </c>
      <c r="C43" s="44">
        <v>865</v>
      </c>
      <c r="D43" s="45" t="s">
        <v>373</v>
      </c>
      <c r="E43" s="47" t="s">
        <v>374</v>
      </c>
      <c r="F43" s="45" t="s">
        <v>262</v>
      </c>
      <c r="G43" s="26" t="s">
        <v>374</v>
      </c>
    </row>
    <row r="44" ht="36" customHeight="1" spans="1:7">
      <c r="A44" s="42" t="s">
        <v>78</v>
      </c>
      <c r="B44" s="43" t="s">
        <v>375</v>
      </c>
      <c r="C44" s="44">
        <v>463</v>
      </c>
      <c r="D44" s="45" t="s">
        <v>274</v>
      </c>
      <c r="E44" s="47" t="s">
        <v>376</v>
      </c>
      <c r="F44" s="45" t="s">
        <v>262</v>
      </c>
      <c r="G44" s="26" t="s">
        <v>376</v>
      </c>
    </row>
    <row r="45" ht="37.5" customHeight="1" spans="1:7">
      <c r="A45" s="42" t="s">
        <v>78</v>
      </c>
      <c r="B45" s="43" t="s">
        <v>377</v>
      </c>
      <c r="C45" s="44">
        <v>36</v>
      </c>
      <c r="D45" s="45" t="s">
        <v>274</v>
      </c>
      <c r="E45" s="47" t="s">
        <v>378</v>
      </c>
      <c r="F45" s="45" t="s">
        <v>262</v>
      </c>
      <c r="G45" s="26" t="s">
        <v>378</v>
      </c>
    </row>
    <row r="46" ht="31.5" customHeight="1" spans="1:7">
      <c r="A46" s="42" t="s">
        <v>78</v>
      </c>
      <c r="B46" s="43" t="s">
        <v>379</v>
      </c>
      <c r="C46" s="44">
        <v>278</v>
      </c>
      <c r="D46" s="45" t="s">
        <v>274</v>
      </c>
      <c r="E46" s="47" t="s">
        <v>380</v>
      </c>
      <c r="F46" s="45" t="s">
        <v>262</v>
      </c>
      <c r="G46" s="26" t="s">
        <v>381</v>
      </c>
    </row>
    <row r="47" ht="28.5" customHeight="1" spans="1:7">
      <c r="A47" s="42" t="s">
        <v>78</v>
      </c>
      <c r="B47" s="43" t="s">
        <v>382</v>
      </c>
      <c r="C47" s="44">
        <v>20</v>
      </c>
      <c r="D47" s="45" t="s">
        <v>274</v>
      </c>
      <c r="E47" s="47" t="s">
        <v>380</v>
      </c>
      <c r="F47" s="45" t="s">
        <v>262</v>
      </c>
      <c r="G47" s="26" t="s">
        <v>381</v>
      </c>
    </row>
    <row r="48" ht="30.75" customHeight="1" spans="1:7">
      <c r="A48" s="42" t="s">
        <v>78</v>
      </c>
      <c r="B48" s="43" t="s">
        <v>383</v>
      </c>
      <c r="C48" s="44">
        <v>133</v>
      </c>
      <c r="D48" s="45" t="s">
        <v>274</v>
      </c>
      <c r="E48" s="47" t="s">
        <v>278</v>
      </c>
      <c r="F48" s="45" t="s">
        <v>262</v>
      </c>
      <c r="G48" s="26" t="s">
        <v>384</v>
      </c>
    </row>
    <row r="49" ht="45" customHeight="1" spans="1:7">
      <c r="A49" s="42" t="s">
        <v>78</v>
      </c>
      <c r="B49" s="43" t="s">
        <v>385</v>
      </c>
      <c r="C49" s="44">
        <f>30+5</f>
        <v>35</v>
      </c>
      <c r="D49" s="49" t="s">
        <v>274</v>
      </c>
      <c r="E49" s="26" t="s">
        <v>386</v>
      </c>
      <c r="F49" s="49" t="s">
        <v>262</v>
      </c>
      <c r="G49" s="26" t="s">
        <v>387</v>
      </c>
    </row>
    <row r="50" ht="26.25" customHeight="1" spans="1:7">
      <c r="A50" s="42" t="s">
        <v>78</v>
      </c>
      <c r="B50" s="43" t="s">
        <v>388</v>
      </c>
      <c r="C50" s="44">
        <f>20+25+30+5</f>
        <v>80</v>
      </c>
      <c r="D50" s="49" t="s">
        <v>360</v>
      </c>
      <c r="E50" s="26" t="s">
        <v>389</v>
      </c>
      <c r="F50" s="49" t="s">
        <v>360</v>
      </c>
      <c r="G50" s="26" t="s">
        <v>389</v>
      </c>
    </row>
    <row r="51" ht="27" customHeight="1" spans="1:7">
      <c r="A51" s="42" t="s">
        <v>78</v>
      </c>
      <c r="B51" s="43" t="s">
        <v>390</v>
      </c>
      <c r="C51" s="44">
        <v>245</v>
      </c>
      <c r="D51" s="49" t="s">
        <v>391</v>
      </c>
      <c r="E51" s="26" t="s">
        <v>392</v>
      </c>
      <c r="F51" s="49" t="s">
        <v>391</v>
      </c>
      <c r="G51" s="26" t="s">
        <v>392</v>
      </c>
    </row>
    <row r="52" ht="31.5" customHeight="1" spans="1:7">
      <c r="A52" s="42" t="s">
        <v>78</v>
      </c>
      <c r="B52" s="43" t="s">
        <v>393</v>
      </c>
      <c r="C52" s="44">
        <v>158</v>
      </c>
      <c r="D52" s="49" t="s">
        <v>391</v>
      </c>
      <c r="E52" s="26" t="s">
        <v>392</v>
      </c>
      <c r="F52" s="49" t="s">
        <v>391</v>
      </c>
      <c r="G52" s="26" t="s">
        <v>392</v>
      </c>
    </row>
    <row r="53" ht="27.75" customHeight="1" spans="1:7">
      <c r="A53" s="42" t="s">
        <v>78</v>
      </c>
      <c r="B53" s="43" t="s">
        <v>394</v>
      </c>
      <c r="C53" s="44">
        <v>533</v>
      </c>
      <c r="D53" s="49" t="s">
        <v>364</v>
      </c>
      <c r="E53" s="26" t="s">
        <v>395</v>
      </c>
      <c r="F53" s="49" t="s">
        <v>364</v>
      </c>
      <c r="G53" s="26" t="s">
        <v>395</v>
      </c>
    </row>
    <row r="54" ht="23.25" customHeight="1" spans="1:7">
      <c r="A54" s="50" t="s">
        <v>78</v>
      </c>
      <c r="B54" s="43" t="s">
        <v>396</v>
      </c>
      <c r="C54" s="44">
        <v>541</v>
      </c>
      <c r="D54" s="45" t="s">
        <v>274</v>
      </c>
      <c r="E54" s="51" t="s">
        <v>397</v>
      </c>
      <c r="F54" s="52" t="s">
        <v>262</v>
      </c>
      <c r="G54" s="51" t="s">
        <v>398</v>
      </c>
    </row>
    <row r="55" ht="22.5" customHeight="1" spans="1:7">
      <c r="A55" s="50" t="s">
        <v>78</v>
      </c>
      <c r="B55" s="43" t="s">
        <v>399</v>
      </c>
      <c r="C55" s="44">
        <v>445</v>
      </c>
      <c r="D55" s="45" t="s">
        <v>274</v>
      </c>
      <c r="E55" s="51" t="s">
        <v>400</v>
      </c>
      <c r="F55" s="45" t="s">
        <v>262</v>
      </c>
      <c r="G55" s="53" t="s">
        <v>401</v>
      </c>
    </row>
    <row r="56" ht="27" customHeight="1" spans="1:7">
      <c r="A56" s="50" t="s">
        <v>78</v>
      </c>
      <c r="B56" s="43" t="s">
        <v>402</v>
      </c>
      <c r="C56" s="44">
        <v>268</v>
      </c>
      <c r="D56" s="45" t="s">
        <v>260</v>
      </c>
      <c r="E56" s="51" t="s">
        <v>330</v>
      </c>
      <c r="F56" s="45" t="s">
        <v>309</v>
      </c>
      <c r="G56" s="53" t="s">
        <v>331</v>
      </c>
    </row>
    <row r="57" ht="29.25" customHeight="1" spans="1:7">
      <c r="A57" s="50" t="s">
        <v>78</v>
      </c>
      <c r="B57" s="43" t="s">
        <v>166</v>
      </c>
      <c r="C57" s="44">
        <v>34</v>
      </c>
      <c r="D57" s="45" t="s">
        <v>274</v>
      </c>
      <c r="E57" s="51" t="s">
        <v>403</v>
      </c>
      <c r="F57" s="45" t="s">
        <v>262</v>
      </c>
      <c r="G57" s="51" t="s">
        <v>404</v>
      </c>
    </row>
    <row r="58" ht="47.25" customHeight="1" spans="1:7">
      <c r="A58" s="42" t="s">
        <v>78</v>
      </c>
      <c r="B58" s="43" t="s">
        <v>405</v>
      </c>
      <c r="C58" s="44">
        <v>8</v>
      </c>
      <c r="D58" s="45" t="s">
        <v>260</v>
      </c>
      <c r="E58" s="47" t="s">
        <v>406</v>
      </c>
      <c r="F58" s="45" t="s">
        <v>262</v>
      </c>
      <c r="G58" s="26" t="s">
        <v>407</v>
      </c>
    </row>
    <row r="59" ht="60.75" customHeight="1" spans="1:7">
      <c r="A59" s="42" t="s">
        <v>78</v>
      </c>
      <c r="B59" s="43" t="s">
        <v>408</v>
      </c>
      <c r="C59" s="44">
        <v>2</v>
      </c>
      <c r="D59" s="45" t="s">
        <v>260</v>
      </c>
      <c r="E59" s="47" t="s">
        <v>409</v>
      </c>
      <c r="F59" s="45" t="s">
        <v>262</v>
      </c>
      <c r="G59" s="26" t="s">
        <v>410</v>
      </c>
    </row>
    <row r="60" ht="61.5" customHeight="1" spans="1:7">
      <c r="A60" s="42" t="s">
        <v>78</v>
      </c>
      <c r="B60" s="43" t="s">
        <v>411</v>
      </c>
      <c r="C60" s="44">
        <v>4752</v>
      </c>
      <c r="D60" s="45" t="s">
        <v>274</v>
      </c>
      <c r="E60" s="47" t="s">
        <v>412</v>
      </c>
      <c r="F60" s="45" t="s">
        <v>262</v>
      </c>
      <c r="G60" s="26" t="s">
        <v>413</v>
      </c>
    </row>
    <row r="61" ht="59.25" customHeight="1" spans="1:7">
      <c r="A61" s="42" t="s">
        <v>78</v>
      </c>
      <c r="B61" s="43" t="s">
        <v>414</v>
      </c>
      <c r="C61" s="44">
        <v>450</v>
      </c>
      <c r="D61" s="45" t="s">
        <v>274</v>
      </c>
      <c r="E61" s="47" t="s">
        <v>415</v>
      </c>
      <c r="F61" s="45" t="s">
        <v>262</v>
      </c>
      <c r="G61" s="26" t="s">
        <v>416</v>
      </c>
    </row>
    <row r="62" ht="48.75" customHeight="1" spans="1:7">
      <c r="A62" s="42" t="s">
        <v>78</v>
      </c>
      <c r="B62" s="43" t="s">
        <v>417</v>
      </c>
      <c r="C62" s="44">
        <v>396</v>
      </c>
      <c r="D62" s="45" t="s">
        <v>274</v>
      </c>
      <c r="E62" s="47" t="s">
        <v>418</v>
      </c>
      <c r="F62" s="45" t="s">
        <v>262</v>
      </c>
      <c r="G62" s="26" t="s">
        <v>419</v>
      </c>
    </row>
    <row r="63" ht="62.25" customHeight="1" spans="1:7">
      <c r="A63" s="42" t="s">
        <v>78</v>
      </c>
      <c r="B63" s="43" t="s">
        <v>420</v>
      </c>
      <c r="C63" s="44">
        <v>197</v>
      </c>
      <c r="D63" s="45" t="s">
        <v>274</v>
      </c>
      <c r="E63" s="47" t="s">
        <v>421</v>
      </c>
      <c r="F63" s="45" t="s">
        <v>262</v>
      </c>
      <c r="G63" s="26" t="s">
        <v>422</v>
      </c>
    </row>
    <row r="64" ht="166.5" customHeight="1" spans="1:7">
      <c r="A64" s="42" t="s">
        <v>78</v>
      </c>
      <c r="B64" s="43" t="s">
        <v>423</v>
      </c>
      <c r="C64" s="44">
        <v>2339</v>
      </c>
      <c r="D64" s="45" t="s">
        <v>274</v>
      </c>
      <c r="E64" s="47" t="s">
        <v>424</v>
      </c>
      <c r="F64" s="45" t="s">
        <v>262</v>
      </c>
      <c r="G64" s="26" t="s">
        <v>425</v>
      </c>
    </row>
    <row r="65" ht="132" customHeight="1" spans="1:7">
      <c r="A65" s="42" t="s">
        <v>78</v>
      </c>
      <c r="B65" s="43" t="s">
        <v>426</v>
      </c>
      <c r="C65" s="44">
        <v>210</v>
      </c>
      <c r="D65" s="45" t="s">
        <v>274</v>
      </c>
      <c r="E65" s="47" t="s">
        <v>427</v>
      </c>
      <c r="F65" s="45" t="s">
        <v>262</v>
      </c>
      <c r="G65" s="26" t="s">
        <v>428</v>
      </c>
    </row>
    <row r="66" ht="68.25" customHeight="1" spans="1:7">
      <c r="A66" s="42" t="s">
        <v>78</v>
      </c>
      <c r="B66" s="43" t="s">
        <v>429</v>
      </c>
      <c r="C66" s="44">
        <v>662</v>
      </c>
      <c r="D66" s="45" t="s">
        <v>274</v>
      </c>
      <c r="E66" s="47" t="s">
        <v>430</v>
      </c>
      <c r="F66" s="45" t="s">
        <v>262</v>
      </c>
      <c r="G66" s="26" t="s">
        <v>431</v>
      </c>
    </row>
    <row r="67" ht="35.25" customHeight="1" spans="1:7">
      <c r="A67" s="42" t="s">
        <v>78</v>
      </c>
      <c r="B67" s="43" t="s">
        <v>432</v>
      </c>
      <c r="C67" s="44">
        <v>175</v>
      </c>
      <c r="D67" s="45" t="s">
        <v>274</v>
      </c>
      <c r="E67" s="47" t="s">
        <v>433</v>
      </c>
      <c r="F67" s="45" t="s">
        <v>434</v>
      </c>
      <c r="G67" s="26" t="s">
        <v>435</v>
      </c>
    </row>
    <row r="68" ht="39.75" customHeight="1" spans="1:7">
      <c r="A68" s="42" t="s">
        <v>78</v>
      </c>
      <c r="B68" s="43" t="s">
        <v>436</v>
      </c>
      <c r="C68" s="44">
        <v>25</v>
      </c>
      <c r="D68" s="45" t="s">
        <v>274</v>
      </c>
      <c r="E68" s="47" t="s">
        <v>437</v>
      </c>
      <c r="F68" s="45" t="s">
        <v>434</v>
      </c>
      <c r="G68" s="26" t="s">
        <v>438</v>
      </c>
    </row>
    <row r="69" ht="39" customHeight="1" spans="1:7">
      <c r="A69" s="42" t="s">
        <v>78</v>
      </c>
      <c r="B69" s="43" t="s">
        <v>439</v>
      </c>
      <c r="C69" s="44">
        <v>95</v>
      </c>
      <c r="D69" s="45" t="s">
        <v>274</v>
      </c>
      <c r="E69" s="47" t="s">
        <v>440</v>
      </c>
      <c r="F69" s="45" t="s">
        <v>441</v>
      </c>
      <c r="G69" s="26" t="s">
        <v>442</v>
      </c>
    </row>
    <row r="70" ht="40.5" customHeight="1" spans="1:7">
      <c r="A70" s="42" t="s">
        <v>78</v>
      </c>
      <c r="B70" s="43" t="s">
        <v>443</v>
      </c>
      <c r="C70" s="44">
        <v>400</v>
      </c>
      <c r="D70" s="45" t="s">
        <v>274</v>
      </c>
      <c r="E70" s="47" t="s">
        <v>444</v>
      </c>
      <c r="F70" s="45" t="s">
        <v>445</v>
      </c>
      <c r="G70" s="26" t="s">
        <v>446</v>
      </c>
    </row>
    <row r="71" ht="39" customHeight="1" spans="1:7">
      <c r="A71" s="42" t="s">
        <v>78</v>
      </c>
      <c r="B71" s="43" t="s">
        <v>447</v>
      </c>
      <c r="C71" s="44">
        <v>12</v>
      </c>
      <c r="D71" s="45" t="s">
        <v>274</v>
      </c>
      <c r="E71" s="47" t="s">
        <v>448</v>
      </c>
      <c r="F71" s="45" t="s">
        <v>434</v>
      </c>
      <c r="G71" s="26" t="s">
        <v>449</v>
      </c>
    </row>
    <row r="72" ht="70.5" customHeight="1" spans="1:7">
      <c r="A72" s="42" t="s">
        <v>78</v>
      </c>
      <c r="B72" s="43" t="s">
        <v>450</v>
      </c>
      <c r="C72" s="44">
        <v>906</v>
      </c>
      <c r="D72" s="45" t="s">
        <v>274</v>
      </c>
      <c r="E72" s="47" t="s">
        <v>451</v>
      </c>
      <c r="F72" s="45" t="s">
        <v>434</v>
      </c>
      <c r="G72" s="26" t="s">
        <v>452</v>
      </c>
    </row>
    <row r="73" ht="26.25" customHeight="1" spans="1:7">
      <c r="A73" s="42" t="s">
        <v>78</v>
      </c>
      <c r="B73" s="43" t="s">
        <v>453</v>
      </c>
      <c r="C73" s="44">
        <v>3</v>
      </c>
      <c r="D73" s="45" t="s">
        <v>274</v>
      </c>
      <c r="E73" s="47" t="s">
        <v>454</v>
      </c>
      <c r="F73" s="45" t="s">
        <v>262</v>
      </c>
      <c r="G73" s="26" t="s">
        <v>455</v>
      </c>
    </row>
    <row r="74" ht="43.5" customHeight="1" spans="1:7">
      <c r="A74" s="42" t="s">
        <v>78</v>
      </c>
      <c r="B74" s="43" t="s">
        <v>456</v>
      </c>
      <c r="C74" s="44">
        <v>5</v>
      </c>
      <c r="D74" s="45" t="s">
        <v>274</v>
      </c>
      <c r="E74" s="47" t="s">
        <v>457</v>
      </c>
      <c r="F74" s="45" t="s">
        <v>434</v>
      </c>
      <c r="G74" s="26" t="s">
        <v>458</v>
      </c>
    </row>
    <row r="75" ht="56.25" customHeight="1" spans="1:7">
      <c r="A75" s="42" t="s">
        <v>78</v>
      </c>
      <c r="B75" s="43" t="s">
        <v>459</v>
      </c>
      <c r="C75" s="44">
        <v>3</v>
      </c>
      <c r="D75" s="45" t="s">
        <v>274</v>
      </c>
      <c r="E75" s="47" t="s">
        <v>460</v>
      </c>
      <c r="F75" s="45" t="s">
        <v>434</v>
      </c>
      <c r="G75" s="26" t="s">
        <v>461</v>
      </c>
    </row>
    <row r="76" ht="57" customHeight="1" spans="1:7">
      <c r="A76" s="42" t="s">
        <v>78</v>
      </c>
      <c r="B76" s="43" t="s">
        <v>462</v>
      </c>
      <c r="C76" s="44">
        <v>2806</v>
      </c>
      <c r="D76" s="45" t="s">
        <v>274</v>
      </c>
      <c r="E76" s="47" t="s">
        <v>463</v>
      </c>
      <c r="F76" s="45" t="s">
        <v>262</v>
      </c>
      <c r="G76" s="26" t="s">
        <v>464</v>
      </c>
    </row>
    <row r="77" ht="52.5" customHeight="1" spans="1:7">
      <c r="A77" s="42" t="s">
        <v>78</v>
      </c>
      <c r="B77" s="43" t="s">
        <v>465</v>
      </c>
      <c r="C77" s="44">
        <f>1155-400</f>
        <v>755</v>
      </c>
      <c r="D77" s="45" t="s">
        <v>274</v>
      </c>
      <c r="E77" s="47" t="s">
        <v>466</v>
      </c>
      <c r="F77" s="45" t="s">
        <v>262</v>
      </c>
      <c r="G77" s="26" t="s">
        <v>467</v>
      </c>
    </row>
    <row r="78" ht="48" customHeight="1" spans="1:7">
      <c r="A78" s="42" t="s">
        <v>78</v>
      </c>
      <c r="B78" s="43" t="s">
        <v>468</v>
      </c>
      <c r="C78" s="44">
        <v>300</v>
      </c>
      <c r="D78" s="45" t="s">
        <v>274</v>
      </c>
      <c r="E78" s="47" t="s">
        <v>469</v>
      </c>
      <c r="F78" s="45" t="s">
        <v>262</v>
      </c>
      <c r="G78" s="26" t="s">
        <v>470</v>
      </c>
    </row>
    <row r="79" ht="28.5" customHeight="1" spans="1:7">
      <c r="A79" s="42" t="s">
        <v>78</v>
      </c>
      <c r="B79" s="43" t="s">
        <v>471</v>
      </c>
      <c r="C79" s="44">
        <v>55190</v>
      </c>
      <c r="D79" s="45" t="s">
        <v>274</v>
      </c>
      <c r="E79" s="47" t="s">
        <v>472</v>
      </c>
      <c r="F79" s="45" t="s">
        <v>262</v>
      </c>
      <c r="G79" s="26" t="s">
        <v>473</v>
      </c>
    </row>
    <row r="80" ht="63.75" customHeight="1" spans="1:7">
      <c r="A80" s="42" t="s">
        <v>78</v>
      </c>
      <c r="B80" s="43" t="s">
        <v>474</v>
      </c>
      <c r="C80" s="44">
        <v>149514</v>
      </c>
      <c r="D80" s="45" t="s">
        <v>274</v>
      </c>
      <c r="E80" s="47" t="s">
        <v>475</v>
      </c>
      <c r="F80" s="45" t="s">
        <v>262</v>
      </c>
      <c r="G80" s="26" t="s">
        <v>476</v>
      </c>
    </row>
    <row r="81" ht="25.5" customHeight="1" spans="1:7">
      <c r="A81" s="42" t="s">
        <v>78</v>
      </c>
      <c r="B81" s="43" t="s">
        <v>477</v>
      </c>
      <c r="C81" s="44">
        <v>5070</v>
      </c>
      <c r="D81" s="45" t="s">
        <v>274</v>
      </c>
      <c r="E81" s="47" t="s">
        <v>478</v>
      </c>
      <c r="F81" s="45" t="s">
        <v>262</v>
      </c>
      <c r="G81" s="26" t="s">
        <v>479</v>
      </c>
    </row>
    <row r="82" ht="37.5" customHeight="1" spans="1:7">
      <c r="A82" s="42" t="s">
        <v>78</v>
      </c>
      <c r="B82" s="43" t="s">
        <v>480</v>
      </c>
      <c r="C82" s="44">
        <f>11271</f>
        <v>11271</v>
      </c>
      <c r="D82" s="45" t="s">
        <v>274</v>
      </c>
      <c r="E82" s="47" t="s">
        <v>481</v>
      </c>
      <c r="F82" s="45" t="s">
        <v>262</v>
      </c>
      <c r="G82" s="26" t="s">
        <v>482</v>
      </c>
    </row>
    <row r="83" ht="36" customHeight="1" spans="1:7">
      <c r="A83" s="42" t="s">
        <v>78</v>
      </c>
      <c r="B83" s="43" t="s">
        <v>483</v>
      </c>
      <c r="C83" s="44">
        <f>84208+208273</f>
        <v>292481</v>
      </c>
      <c r="D83" s="45" t="s">
        <v>274</v>
      </c>
      <c r="E83" s="47" t="s">
        <v>484</v>
      </c>
      <c r="F83" s="45" t="s">
        <v>262</v>
      </c>
      <c r="G83" s="26" t="s">
        <v>484</v>
      </c>
    </row>
  </sheetData>
  <mergeCells count="9">
    <mergeCell ref="A1:G1"/>
    <mergeCell ref="A3:F3"/>
    <mergeCell ref="D4:E4"/>
    <mergeCell ref="F4:G4"/>
    <mergeCell ref="D5:E5"/>
    <mergeCell ref="F5:G5"/>
    <mergeCell ref="A4:A6"/>
    <mergeCell ref="B4:B6"/>
    <mergeCell ref="C4:C6"/>
  </mergeCells>
  <pageMargins left="0.708333333333333" right="0.708333333333333" top="0.747916666666667" bottom="0.747916666666667" header="0.314583333333333" footer="0.314583333333333"/>
  <pageSetup paperSize="1" scale="52"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zoomScaleSheetLayoutView="60" workbookViewId="0">
      <pane ySplit="5" topLeftCell="A27" activePane="bottomLeft" state="frozen"/>
      <selection/>
      <selection pane="bottomLeft" activeCell="C4" sqref="C$1:C$1048576"/>
    </sheetView>
  </sheetViews>
  <sheetFormatPr defaultColWidth="9" defaultRowHeight="13.5" customHeight="1"/>
  <cols>
    <col min="1" max="1" width="10.6333333333333" style="1" customWidth="1"/>
    <col min="2" max="2" width="14.6333333333333" style="2" customWidth="1"/>
    <col min="3" max="5" width="14.4416666666667" style="2" customWidth="1"/>
    <col min="6" max="7" width="10.25" style="2" customWidth="1"/>
    <col min="8" max="8" width="6.63333333333333" style="2" customWidth="1"/>
    <col min="9" max="9" width="10.25" style="2" customWidth="1"/>
    <col min="10" max="10" width="14" style="2" customWidth="1"/>
    <col min="11" max="11" width="43.3833333333333" style="2" customWidth="1"/>
    <col min="12" max="12" width="24.8833333333333" style="2" customWidth="1"/>
    <col min="13" max="13" width="20.1333333333333" style="2" customWidth="1"/>
    <col min="14" max="14" width="20.25" style="2" customWidth="1"/>
    <col min="15" max="15" width="9" style="2" customWidth="1"/>
    <col min="16" max="16384" width="9" style="2"/>
  </cols>
  <sheetData>
    <row r="1" ht="25.5" customHeight="1" spans="1:14">
      <c r="A1" s="3" t="s">
        <v>485</v>
      </c>
      <c r="B1" s="3"/>
      <c r="C1" s="3"/>
      <c r="D1" s="3"/>
      <c r="E1" s="3"/>
      <c r="F1" s="3"/>
      <c r="G1" s="3"/>
      <c r="H1" s="3"/>
      <c r="I1" s="3"/>
      <c r="J1" s="3"/>
      <c r="K1" s="3"/>
      <c r="L1" s="3"/>
      <c r="M1" s="3"/>
      <c r="N1" s="3"/>
    </row>
    <row r="2" ht="18.75" customHeight="1" spans="1:14">
      <c r="A2" s="4" t="s">
        <v>15</v>
      </c>
      <c r="B2" s="4"/>
      <c r="C2" s="4"/>
      <c r="D2" s="4"/>
      <c r="E2" s="4"/>
      <c r="F2" s="4"/>
      <c r="G2" s="4"/>
      <c r="H2" s="4"/>
      <c r="I2" s="4"/>
      <c r="J2" s="4"/>
      <c r="K2" s="4"/>
      <c r="L2" s="21" t="s">
        <v>16</v>
      </c>
      <c r="M2" s="21"/>
      <c r="N2" s="21"/>
    </row>
    <row r="3" ht="33" customHeight="1" spans="1:14">
      <c r="A3" s="5" t="s">
        <v>486</v>
      </c>
      <c r="B3" s="5" t="s">
        <v>244</v>
      </c>
      <c r="C3" s="5" t="s">
        <v>487</v>
      </c>
      <c r="D3" s="5"/>
      <c r="E3" s="5"/>
      <c r="F3" s="5"/>
      <c r="G3" s="5"/>
      <c r="H3" s="5"/>
      <c r="I3" s="5"/>
      <c r="J3" s="5"/>
      <c r="K3" s="5" t="s">
        <v>488</v>
      </c>
      <c r="L3" s="5" t="s">
        <v>489</v>
      </c>
      <c r="M3" s="22" t="s">
        <v>490</v>
      </c>
      <c r="N3" s="23"/>
    </row>
    <row r="4" ht="21.75" customHeight="1" spans="1:14">
      <c r="A4" s="5"/>
      <c r="B4" s="5"/>
      <c r="C4" s="5" t="s">
        <v>491</v>
      </c>
      <c r="D4" s="5" t="s">
        <v>492</v>
      </c>
      <c r="E4" s="5"/>
      <c r="F4" s="5"/>
      <c r="G4" s="5"/>
      <c r="H4" s="5"/>
      <c r="I4" s="5" t="s">
        <v>493</v>
      </c>
      <c r="J4" s="5"/>
      <c r="K4" s="5"/>
      <c r="L4" s="5"/>
      <c r="M4" s="5" t="s">
        <v>494</v>
      </c>
      <c r="N4" s="5" t="s">
        <v>495</v>
      </c>
    </row>
    <row r="5" ht="72" customHeight="1" spans="1:14">
      <c r="A5" s="5"/>
      <c r="B5" s="5"/>
      <c r="C5" s="6"/>
      <c r="D5" s="6" t="s">
        <v>496</v>
      </c>
      <c r="E5" s="6" t="s">
        <v>497</v>
      </c>
      <c r="F5" s="6" t="s">
        <v>498</v>
      </c>
      <c r="G5" s="5" t="s">
        <v>499</v>
      </c>
      <c r="H5" s="5" t="s">
        <v>500</v>
      </c>
      <c r="I5" s="5" t="s">
        <v>81</v>
      </c>
      <c r="J5" s="5" t="s">
        <v>82</v>
      </c>
      <c r="K5" s="5"/>
      <c r="L5" s="5"/>
      <c r="M5" s="5"/>
      <c r="N5" s="5"/>
    </row>
    <row r="6" ht="159" customHeight="1" spans="1:14">
      <c r="A6" s="7">
        <v>741</v>
      </c>
      <c r="B6" s="8" t="s">
        <v>78</v>
      </c>
      <c r="C6" s="9">
        <f>I6+J6</f>
        <v>359</v>
      </c>
      <c r="D6" s="10">
        <f>C6</f>
        <v>359</v>
      </c>
      <c r="E6" s="10"/>
      <c r="F6" s="11"/>
      <c r="G6" s="12"/>
      <c r="H6" s="13"/>
      <c r="I6" s="24">
        <v>339</v>
      </c>
      <c r="J6" s="24">
        <v>20</v>
      </c>
      <c r="K6" s="25" t="s">
        <v>501</v>
      </c>
      <c r="L6" s="25" t="s">
        <v>502</v>
      </c>
      <c r="M6" s="25" t="s">
        <v>503</v>
      </c>
      <c r="N6" s="26" t="s">
        <v>263</v>
      </c>
    </row>
    <row r="7" ht="76.5" customHeight="1" spans="1:14">
      <c r="A7" s="7">
        <v>741</v>
      </c>
      <c r="B7" s="8" t="s">
        <v>78</v>
      </c>
      <c r="C7" s="9">
        <f t="shared" ref="C7:C28" si="0">I7+J7</f>
        <v>334</v>
      </c>
      <c r="D7" s="10">
        <f t="shared" ref="D7:D27" si="1">C7</f>
        <v>334</v>
      </c>
      <c r="E7" s="14"/>
      <c r="F7" s="15"/>
      <c r="G7" s="16"/>
      <c r="H7" s="17"/>
      <c r="I7" s="27">
        <v>116</v>
      </c>
      <c r="J7" s="27">
        <v>218</v>
      </c>
      <c r="K7" s="28" t="s">
        <v>504</v>
      </c>
      <c r="L7" s="28" t="s">
        <v>505</v>
      </c>
      <c r="M7" s="28" t="s">
        <v>506</v>
      </c>
      <c r="N7" s="28" t="s">
        <v>507</v>
      </c>
    </row>
    <row r="8" ht="168" customHeight="1" spans="1:14">
      <c r="A8" s="7">
        <v>741</v>
      </c>
      <c r="B8" s="8" t="s">
        <v>78</v>
      </c>
      <c r="C8" s="9">
        <f t="shared" si="0"/>
        <v>2667</v>
      </c>
      <c r="D8" s="10">
        <f t="shared" si="1"/>
        <v>2667</v>
      </c>
      <c r="E8" s="18"/>
      <c r="F8" s="18"/>
      <c r="G8" s="18"/>
      <c r="H8" s="18"/>
      <c r="I8" s="18">
        <v>1251</v>
      </c>
      <c r="J8" s="18">
        <v>1416</v>
      </c>
      <c r="K8" s="25" t="s">
        <v>508</v>
      </c>
      <c r="L8" s="25" t="s">
        <v>509</v>
      </c>
      <c r="M8" s="25" t="s">
        <v>510</v>
      </c>
      <c r="N8" s="25" t="s">
        <v>511</v>
      </c>
    </row>
    <row r="9" ht="192" customHeight="1" spans="1:14">
      <c r="A9" s="7">
        <v>741</v>
      </c>
      <c r="B9" s="8" t="s">
        <v>78</v>
      </c>
      <c r="C9" s="9">
        <f t="shared" si="0"/>
        <v>780</v>
      </c>
      <c r="D9" s="10">
        <f t="shared" si="1"/>
        <v>780</v>
      </c>
      <c r="E9" s="10"/>
      <c r="F9" s="10"/>
      <c r="G9" s="10"/>
      <c r="H9" s="10"/>
      <c r="I9" s="10">
        <v>715</v>
      </c>
      <c r="J9" s="29">
        <v>65</v>
      </c>
      <c r="K9" s="25" t="s">
        <v>512</v>
      </c>
      <c r="L9" s="25" t="s">
        <v>513</v>
      </c>
      <c r="M9" s="25" t="s">
        <v>514</v>
      </c>
      <c r="N9" s="25" t="s">
        <v>515</v>
      </c>
    </row>
    <row r="10" ht="109.5" customHeight="1" spans="1:14">
      <c r="A10" s="7">
        <v>741</v>
      </c>
      <c r="B10" s="8" t="s">
        <v>78</v>
      </c>
      <c r="C10" s="9">
        <f t="shared" si="0"/>
        <v>888</v>
      </c>
      <c r="D10" s="10">
        <f t="shared" si="1"/>
        <v>888</v>
      </c>
      <c r="E10" s="10"/>
      <c r="F10" s="10"/>
      <c r="G10" s="10"/>
      <c r="H10" s="10"/>
      <c r="I10" s="10">
        <v>678</v>
      </c>
      <c r="J10" s="29">
        <v>210</v>
      </c>
      <c r="K10" s="25" t="s">
        <v>516</v>
      </c>
      <c r="L10" s="25" t="s">
        <v>517</v>
      </c>
      <c r="M10" s="25" t="s">
        <v>308</v>
      </c>
      <c r="N10" s="25" t="s">
        <v>518</v>
      </c>
    </row>
    <row r="11" ht="115.5" customHeight="1" spans="1:14">
      <c r="A11" s="7">
        <v>741</v>
      </c>
      <c r="B11" s="8" t="s">
        <v>78</v>
      </c>
      <c r="C11" s="9">
        <f t="shared" si="0"/>
        <v>1314</v>
      </c>
      <c r="D11" s="10">
        <f t="shared" si="1"/>
        <v>1314</v>
      </c>
      <c r="E11" s="10"/>
      <c r="F11" s="10"/>
      <c r="G11" s="10"/>
      <c r="H11" s="10"/>
      <c r="I11" s="10">
        <v>697</v>
      </c>
      <c r="J11" s="29">
        <v>617</v>
      </c>
      <c r="K11" s="25" t="s">
        <v>519</v>
      </c>
      <c r="L11" s="25" t="s">
        <v>520</v>
      </c>
      <c r="M11" s="25" t="s">
        <v>521</v>
      </c>
      <c r="N11" s="25" t="s">
        <v>522</v>
      </c>
    </row>
    <row r="12" ht="178.5" customHeight="1" spans="1:14">
      <c r="A12" s="7">
        <v>741</v>
      </c>
      <c r="B12" s="8" t="s">
        <v>78</v>
      </c>
      <c r="C12" s="9">
        <f t="shared" si="0"/>
        <v>2118</v>
      </c>
      <c r="D12" s="10">
        <f t="shared" si="1"/>
        <v>2118</v>
      </c>
      <c r="E12" s="10"/>
      <c r="F12" s="10"/>
      <c r="G12" s="10"/>
      <c r="H12" s="10"/>
      <c r="I12" s="10">
        <v>1035</v>
      </c>
      <c r="J12" s="29">
        <v>1083</v>
      </c>
      <c r="K12" s="25" t="s">
        <v>523</v>
      </c>
      <c r="L12" s="30" t="s">
        <v>524</v>
      </c>
      <c r="M12" s="30" t="s">
        <v>525</v>
      </c>
      <c r="N12" s="25" t="s">
        <v>526</v>
      </c>
    </row>
    <row r="13" ht="189" customHeight="1" spans="1:14">
      <c r="A13" s="7">
        <v>741</v>
      </c>
      <c r="B13" s="8" t="s">
        <v>78</v>
      </c>
      <c r="C13" s="9">
        <f t="shared" si="0"/>
        <v>2434</v>
      </c>
      <c r="D13" s="10">
        <f t="shared" si="1"/>
        <v>2434</v>
      </c>
      <c r="E13" s="10"/>
      <c r="F13" s="10"/>
      <c r="G13" s="10"/>
      <c r="H13" s="10"/>
      <c r="I13" s="10">
        <v>1103</v>
      </c>
      <c r="J13" s="29">
        <v>1331</v>
      </c>
      <c r="K13" s="25" t="s">
        <v>527</v>
      </c>
      <c r="L13" s="25" t="s">
        <v>528</v>
      </c>
      <c r="M13" s="25" t="s">
        <v>529</v>
      </c>
      <c r="N13" s="25" t="s">
        <v>530</v>
      </c>
    </row>
    <row r="14" ht="182.25" customHeight="1" spans="1:14">
      <c r="A14" s="7">
        <v>741</v>
      </c>
      <c r="B14" s="8" t="s">
        <v>78</v>
      </c>
      <c r="C14" s="9">
        <f t="shared" si="0"/>
        <v>1367</v>
      </c>
      <c r="D14" s="10">
        <f t="shared" si="1"/>
        <v>1367</v>
      </c>
      <c r="E14" s="10"/>
      <c r="F14" s="10"/>
      <c r="G14" s="10"/>
      <c r="H14" s="10"/>
      <c r="I14" s="10">
        <v>1035</v>
      </c>
      <c r="J14" s="29">
        <v>332</v>
      </c>
      <c r="K14" s="25" t="s">
        <v>531</v>
      </c>
      <c r="L14" s="25" t="s">
        <v>532</v>
      </c>
      <c r="M14" s="25" t="s">
        <v>533</v>
      </c>
      <c r="N14" s="25" t="s">
        <v>534</v>
      </c>
    </row>
    <row r="15" ht="147" customHeight="1" spans="1:14">
      <c r="A15" s="7">
        <v>741</v>
      </c>
      <c r="B15" s="8" t="s">
        <v>78</v>
      </c>
      <c r="C15" s="9">
        <f t="shared" si="0"/>
        <v>1175</v>
      </c>
      <c r="D15" s="10">
        <f t="shared" si="1"/>
        <v>1175</v>
      </c>
      <c r="E15" s="10"/>
      <c r="F15" s="10"/>
      <c r="G15" s="10"/>
      <c r="H15" s="10"/>
      <c r="I15" s="10">
        <v>546</v>
      </c>
      <c r="J15" s="29">
        <v>629</v>
      </c>
      <c r="K15" s="25" t="s">
        <v>535</v>
      </c>
      <c r="L15" s="25" t="s">
        <v>536</v>
      </c>
      <c r="M15" s="25" t="s">
        <v>537</v>
      </c>
      <c r="N15" s="25" t="s">
        <v>536</v>
      </c>
    </row>
    <row r="16" ht="228.75" customHeight="1" spans="1:14">
      <c r="A16" s="7">
        <v>741</v>
      </c>
      <c r="B16" s="8" t="s">
        <v>78</v>
      </c>
      <c r="C16" s="9">
        <f t="shared" si="0"/>
        <v>1502</v>
      </c>
      <c r="D16" s="10">
        <f t="shared" si="1"/>
        <v>1502</v>
      </c>
      <c r="E16" s="10"/>
      <c r="F16" s="10"/>
      <c r="G16" s="10"/>
      <c r="H16" s="10"/>
      <c r="I16" s="10">
        <v>777</v>
      </c>
      <c r="J16" s="29">
        <v>725</v>
      </c>
      <c r="K16" s="25" t="s">
        <v>538</v>
      </c>
      <c r="L16" s="25" t="s">
        <v>539</v>
      </c>
      <c r="M16" s="25" t="s">
        <v>540</v>
      </c>
      <c r="N16" s="25" t="s">
        <v>541</v>
      </c>
    </row>
    <row r="17" ht="162.75" customHeight="1" spans="1:14">
      <c r="A17" s="7">
        <v>741</v>
      </c>
      <c r="B17" s="8" t="s">
        <v>78</v>
      </c>
      <c r="C17" s="9">
        <f t="shared" si="0"/>
        <v>3309</v>
      </c>
      <c r="D17" s="10">
        <f t="shared" si="1"/>
        <v>3309</v>
      </c>
      <c r="E17" s="10"/>
      <c r="F17" s="10"/>
      <c r="G17" s="10"/>
      <c r="H17" s="10"/>
      <c r="I17" s="10">
        <v>806</v>
      </c>
      <c r="J17" s="29">
        <v>2503</v>
      </c>
      <c r="K17" s="25" t="s">
        <v>542</v>
      </c>
      <c r="L17" s="25" t="s">
        <v>543</v>
      </c>
      <c r="M17" s="25" t="s">
        <v>543</v>
      </c>
      <c r="N17" s="25" t="s">
        <v>543</v>
      </c>
    </row>
    <row r="18" ht="106.5" customHeight="1" spans="1:14">
      <c r="A18" s="7">
        <v>741</v>
      </c>
      <c r="B18" s="8" t="s">
        <v>78</v>
      </c>
      <c r="C18" s="9">
        <f t="shared" si="0"/>
        <v>767</v>
      </c>
      <c r="D18" s="10">
        <f t="shared" si="1"/>
        <v>767</v>
      </c>
      <c r="E18" s="10"/>
      <c r="F18" s="10"/>
      <c r="G18" s="10"/>
      <c r="H18" s="10"/>
      <c r="I18" s="10">
        <v>469</v>
      </c>
      <c r="J18" s="29">
        <v>298</v>
      </c>
      <c r="K18" s="25" t="s">
        <v>544</v>
      </c>
      <c r="L18" s="25" t="s">
        <v>545</v>
      </c>
      <c r="M18" s="25" t="s">
        <v>546</v>
      </c>
      <c r="N18" s="25" t="s">
        <v>547</v>
      </c>
    </row>
    <row r="19" ht="105" customHeight="1" spans="1:14">
      <c r="A19" s="7">
        <v>741</v>
      </c>
      <c r="B19" s="8" t="s">
        <v>78</v>
      </c>
      <c r="C19" s="9">
        <f t="shared" si="0"/>
        <v>313</v>
      </c>
      <c r="D19" s="10">
        <f t="shared" si="1"/>
        <v>313</v>
      </c>
      <c r="E19" s="10"/>
      <c r="F19" s="10"/>
      <c r="G19" s="10"/>
      <c r="H19" s="10"/>
      <c r="I19" s="10">
        <v>145</v>
      </c>
      <c r="J19" s="29">
        <v>168</v>
      </c>
      <c r="K19" s="25" t="s">
        <v>548</v>
      </c>
      <c r="L19" s="25" t="s">
        <v>549</v>
      </c>
      <c r="M19" s="25" t="s">
        <v>550</v>
      </c>
      <c r="N19" s="25" t="s">
        <v>551</v>
      </c>
    </row>
    <row r="20" ht="131.25" customHeight="1" spans="1:14">
      <c r="A20" s="7">
        <v>741</v>
      </c>
      <c r="B20" s="8" t="s">
        <v>78</v>
      </c>
      <c r="C20" s="9">
        <f t="shared" si="0"/>
        <v>1225</v>
      </c>
      <c r="D20" s="10">
        <f t="shared" si="1"/>
        <v>1225</v>
      </c>
      <c r="E20" s="10"/>
      <c r="F20" s="10"/>
      <c r="G20" s="10"/>
      <c r="H20" s="10"/>
      <c r="I20" s="10">
        <v>209</v>
      </c>
      <c r="J20" s="29">
        <v>1016</v>
      </c>
      <c r="K20" s="31" t="s">
        <v>552</v>
      </c>
      <c r="L20" s="25" t="s">
        <v>553</v>
      </c>
      <c r="M20" s="25" t="s">
        <v>554</v>
      </c>
      <c r="N20" s="25" t="s">
        <v>555</v>
      </c>
    </row>
    <row r="21" ht="248.25" customHeight="1" spans="1:14">
      <c r="A21" s="7">
        <v>741</v>
      </c>
      <c r="B21" s="8" t="s">
        <v>78</v>
      </c>
      <c r="C21" s="9">
        <f t="shared" si="0"/>
        <v>1943</v>
      </c>
      <c r="D21" s="10">
        <f t="shared" si="1"/>
        <v>1943</v>
      </c>
      <c r="E21" s="10"/>
      <c r="F21" s="10"/>
      <c r="G21" s="10"/>
      <c r="H21" s="10"/>
      <c r="I21" s="10">
        <v>655</v>
      </c>
      <c r="J21" s="29">
        <v>1288</v>
      </c>
      <c r="K21" s="25" t="s">
        <v>556</v>
      </c>
      <c r="L21" s="25" t="s">
        <v>557</v>
      </c>
      <c r="M21" s="25" t="s">
        <v>558</v>
      </c>
      <c r="N21" s="25" t="s">
        <v>559</v>
      </c>
    </row>
    <row r="22" ht="159" customHeight="1" spans="1:14">
      <c r="A22" s="7">
        <v>741</v>
      </c>
      <c r="B22" s="8" t="s">
        <v>78</v>
      </c>
      <c r="C22" s="9">
        <f t="shared" si="0"/>
        <v>224</v>
      </c>
      <c r="D22" s="10">
        <f t="shared" si="1"/>
        <v>224</v>
      </c>
      <c r="E22" s="10"/>
      <c r="F22" s="10"/>
      <c r="G22" s="10"/>
      <c r="H22" s="10"/>
      <c r="I22" s="10">
        <v>214</v>
      </c>
      <c r="J22" s="29">
        <v>10</v>
      </c>
      <c r="K22" s="25" t="s">
        <v>560</v>
      </c>
      <c r="L22" s="25" t="s">
        <v>561</v>
      </c>
      <c r="M22" s="25" t="s">
        <v>562</v>
      </c>
      <c r="N22" s="25" t="s">
        <v>563</v>
      </c>
    </row>
    <row r="23" ht="233.25" customHeight="1" spans="1:14">
      <c r="A23" s="7">
        <v>741</v>
      </c>
      <c r="B23" s="8" t="s">
        <v>78</v>
      </c>
      <c r="C23" s="9">
        <f t="shared" si="0"/>
        <v>10033</v>
      </c>
      <c r="D23" s="10">
        <f t="shared" si="1"/>
        <v>10033</v>
      </c>
      <c r="E23" s="10"/>
      <c r="F23" s="10"/>
      <c r="G23" s="10"/>
      <c r="H23" s="10"/>
      <c r="I23" s="10">
        <v>1027</v>
      </c>
      <c r="J23" s="29">
        <v>9006</v>
      </c>
      <c r="K23" s="25" t="s">
        <v>564</v>
      </c>
      <c r="L23" s="25" t="s">
        <v>565</v>
      </c>
      <c r="M23" s="25" t="s">
        <v>566</v>
      </c>
      <c r="N23" s="25" t="s">
        <v>567</v>
      </c>
    </row>
    <row r="24" ht="180.75" customHeight="1" spans="1:14">
      <c r="A24" s="7">
        <v>741</v>
      </c>
      <c r="B24" s="8" t="s">
        <v>78</v>
      </c>
      <c r="C24" s="9">
        <f t="shared" si="0"/>
        <v>2043</v>
      </c>
      <c r="D24" s="10">
        <f t="shared" si="1"/>
        <v>2043</v>
      </c>
      <c r="E24" s="10"/>
      <c r="F24" s="10"/>
      <c r="G24" s="10"/>
      <c r="H24" s="10"/>
      <c r="I24" s="10">
        <v>430</v>
      </c>
      <c r="J24" s="29">
        <v>1613</v>
      </c>
      <c r="K24" s="32" t="s">
        <v>568</v>
      </c>
      <c r="L24" s="32" t="s">
        <v>569</v>
      </c>
      <c r="M24" s="32" t="s">
        <v>570</v>
      </c>
      <c r="N24" s="32" t="s">
        <v>571</v>
      </c>
    </row>
    <row r="25" ht="110.25" customHeight="1" spans="1:14">
      <c r="A25" s="7">
        <v>741</v>
      </c>
      <c r="B25" s="8" t="s">
        <v>78</v>
      </c>
      <c r="C25" s="9">
        <f t="shared" si="0"/>
        <v>24</v>
      </c>
      <c r="D25" s="10">
        <f t="shared" si="1"/>
        <v>24</v>
      </c>
      <c r="E25" s="10"/>
      <c r="F25" s="10"/>
      <c r="G25" s="10"/>
      <c r="H25" s="10"/>
      <c r="I25" s="10">
        <v>21</v>
      </c>
      <c r="J25" s="29">
        <v>3</v>
      </c>
      <c r="K25" s="32" t="s">
        <v>572</v>
      </c>
      <c r="L25" s="32" t="s">
        <v>573</v>
      </c>
      <c r="M25" s="32" t="s">
        <v>574</v>
      </c>
      <c r="N25" s="32" t="s">
        <v>573</v>
      </c>
    </row>
    <row r="26" ht="80.25" customHeight="1" spans="1:14">
      <c r="A26" s="7">
        <v>741</v>
      </c>
      <c r="B26" s="8" t="s">
        <v>78</v>
      </c>
      <c r="C26" s="9">
        <f t="shared" si="0"/>
        <v>71</v>
      </c>
      <c r="D26" s="10">
        <f t="shared" si="1"/>
        <v>71</v>
      </c>
      <c r="E26" s="10"/>
      <c r="F26" s="10"/>
      <c r="G26" s="10"/>
      <c r="H26" s="10"/>
      <c r="I26" s="10">
        <v>63</v>
      </c>
      <c r="J26" s="29">
        <v>8</v>
      </c>
      <c r="K26" s="32" t="s">
        <v>575</v>
      </c>
      <c r="L26" s="32" t="s">
        <v>576</v>
      </c>
      <c r="M26" s="32" t="s">
        <v>577</v>
      </c>
      <c r="N26" s="32" t="s">
        <v>578</v>
      </c>
    </row>
    <row r="27" ht="73.5" customHeight="1" spans="1:14">
      <c r="A27" s="7">
        <v>741</v>
      </c>
      <c r="B27" s="8" t="s">
        <v>78</v>
      </c>
      <c r="C27" s="9">
        <f t="shared" si="0"/>
        <v>3861</v>
      </c>
      <c r="D27" s="10">
        <f t="shared" si="1"/>
        <v>3861</v>
      </c>
      <c r="E27" s="10"/>
      <c r="F27" s="10"/>
      <c r="G27" s="10"/>
      <c r="H27" s="10"/>
      <c r="I27" s="10"/>
      <c r="J27" s="29">
        <v>3861</v>
      </c>
      <c r="K27" s="32" t="s">
        <v>579</v>
      </c>
      <c r="L27" s="32" t="s">
        <v>580</v>
      </c>
      <c r="M27" s="32" t="s">
        <v>581</v>
      </c>
      <c r="N27" s="32" t="s">
        <v>464</v>
      </c>
    </row>
    <row r="28" ht="70.5" customHeight="1" spans="1:14">
      <c r="A28" s="7">
        <v>741</v>
      </c>
      <c r="B28" s="8" t="s">
        <v>78</v>
      </c>
      <c r="C28" s="9">
        <f t="shared" si="0"/>
        <v>513526</v>
      </c>
      <c r="D28" s="10">
        <v>305253</v>
      </c>
      <c r="E28" s="10">
        <v>208273</v>
      </c>
      <c r="F28" s="10"/>
      <c r="G28" s="10"/>
      <c r="H28" s="10"/>
      <c r="I28" s="10"/>
      <c r="J28" s="29">
        <f>305253+208273</f>
        <v>513526</v>
      </c>
      <c r="K28" s="32" t="s">
        <v>582</v>
      </c>
      <c r="L28" s="32" t="s">
        <v>583</v>
      </c>
      <c r="M28" s="32" t="s">
        <v>584</v>
      </c>
      <c r="N28" s="32" t="s">
        <v>585</v>
      </c>
    </row>
    <row r="29" customHeight="1" spans="1:14">
      <c r="A29" s="19"/>
      <c r="B29" s="20"/>
      <c r="C29" s="20"/>
      <c r="D29" s="20"/>
      <c r="E29" s="20"/>
      <c r="F29" s="20"/>
      <c r="G29" s="20"/>
      <c r="H29" s="20"/>
      <c r="I29" s="20"/>
      <c r="J29" s="33"/>
      <c r="K29" s="20"/>
      <c r="L29" s="20"/>
      <c r="M29" s="20"/>
      <c r="N29" s="20"/>
    </row>
    <row r="30" customHeight="1" spans="10:10">
      <c r="J30" s="34"/>
    </row>
    <row r="31" customHeight="1" spans="10:10">
      <c r="J31" s="34"/>
    </row>
    <row r="32" customHeight="1" spans="10:10">
      <c r="J32" s="34"/>
    </row>
    <row r="33" customHeight="1" spans="10:10">
      <c r="J33" s="34"/>
    </row>
    <row r="34" customHeight="1" spans="10:10">
      <c r="J34" s="34"/>
    </row>
    <row r="35" customHeight="1" spans="10:10">
      <c r="J35" s="34"/>
    </row>
    <row r="36" customHeight="1" spans="10:10">
      <c r="J36" s="34"/>
    </row>
    <row r="37" customHeight="1" spans="10:10">
      <c r="J37" s="34"/>
    </row>
    <row r="38" customHeight="1" spans="10:10">
      <c r="J38" s="34"/>
    </row>
    <row r="39" customHeight="1" spans="10:10">
      <c r="J39" s="34"/>
    </row>
    <row r="40" customHeight="1" spans="10:10">
      <c r="J40" s="34"/>
    </row>
    <row r="41" customHeight="1" spans="10:10">
      <c r="J41" s="34"/>
    </row>
    <row r="42" customHeight="1" spans="10:10">
      <c r="J42" s="34"/>
    </row>
    <row r="43" customHeight="1" spans="10:10">
      <c r="J43" s="34"/>
    </row>
    <row r="44" customHeight="1" spans="10:10">
      <c r="J44" s="34"/>
    </row>
  </sheetData>
  <mergeCells count="17">
    <mergeCell ref="A1:N1"/>
    <mergeCell ref="A2:C2"/>
    <mergeCell ref="D2:F2"/>
    <mergeCell ref="G2:I2"/>
    <mergeCell ref="J2:K2"/>
    <mergeCell ref="L2:N2"/>
    <mergeCell ref="C3:J3"/>
    <mergeCell ref="M3:N3"/>
    <mergeCell ref="D4:H4"/>
    <mergeCell ref="I4:J4"/>
    <mergeCell ref="A3:A5"/>
    <mergeCell ref="B3:B5"/>
    <mergeCell ref="C4:C5"/>
    <mergeCell ref="K3:K5"/>
    <mergeCell ref="L3:L5"/>
    <mergeCell ref="M4:M5"/>
    <mergeCell ref="N4:N5"/>
  </mergeCells>
  <printOptions horizontalCentered="1"/>
  <pageMargins left="0.708333333333333" right="0.708333333333333" top="0.747916666666667" bottom="0.747916666666667" header="0.314583333333333" footer="0.314583333333333"/>
  <pageSetup paperSize="1" scale="56"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SheetLayoutView="60" workbookViewId="0">
      <selection activeCell="B27" sqref="B27"/>
    </sheetView>
  </sheetViews>
  <sheetFormatPr defaultColWidth="9.75" defaultRowHeight="13.5" customHeight="1" outlineLevelCol="3"/>
  <cols>
    <col min="1" max="1" width="40.6333333333333" customWidth="1"/>
    <col min="2" max="2" width="16.3833333333333" customWidth="1"/>
    <col min="3" max="3" width="39.6333333333333" customWidth="1"/>
    <col min="4" max="4" width="16.3833333333333" customWidth="1"/>
    <col min="5" max="5" width="9.75" customWidth="1"/>
  </cols>
  <sheetData>
    <row r="1" ht="18.75" customHeight="1" spans="1:4">
      <c r="A1" s="143"/>
      <c r="B1" s="143"/>
      <c r="C1" s="143"/>
      <c r="D1" s="143"/>
    </row>
    <row r="2" ht="30" customHeight="1" spans="1:4">
      <c r="A2" s="144" t="s">
        <v>13</v>
      </c>
      <c r="B2" s="144"/>
      <c r="C2" s="144"/>
      <c r="D2" s="144"/>
    </row>
    <row r="3" ht="23.25" customHeight="1" spans="1:4">
      <c r="A3" s="145"/>
      <c r="B3" s="145" t="s">
        <v>14</v>
      </c>
      <c r="C3" s="145" t="s">
        <v>14</v>
      </c>
      <c r="D3" s="146"/>
    </row>
    <row r="4" ht="19.5" customHeight="1" spans="1:4">
      <c r="A4" s="147" t="s">
        <v>15</v>
      </c>
      <c r="B4" s="147"/>
      <c r="C4" s="147"/>
      <c r="D4" s="59" t="s">
        <v>16</v>
      </c>
    </row>
    <row r="5" ht="24.75" customHeight="1" spans="1:4">
      <c r="A5" s="5" t="s">
        <v>17</v>
      </c>
      <c r="B5" s="5"/>
      <c r="C5" s="5" t="s">
        <v>18</v>
      </c>
      <c r="D5" s="5"/>
    </row>
    <row r="6" ht="27" customHeight="1" spans="1:4">
      <c r="A6" s="5" t="s">
        <v>19</v>
      </c>
      <c r="B6" s="5" t="s">
        <v>20</v>
      </c>
      <c r="C6" s="5" t="s">
        <v>19</v>
      </c>
      <c r="D6" s="5" t="s">
        <v>20</v>
      </c>
    </row>
    <row r="7" ht="15" customHeight="1" spans="1:4">
      <c r="A7" s="125" t="s">
        <v>21</v>
      </c>
      <c r="B7" s="127">
        <f>B8+B9+B12</f>
        <v>344004</v>
      </c>
      <c r="C7" s="125" t="s">
        <v>22</v>
      </c>
      <c r="D7" s="127">
        <v>12441</v>
      </c>
    </row>
    <row r="8" ht="15" customHeight="1" spans="1:4">
      <c r="A8" s="125" t="s">
        <v>23</v>
      </c>
      <c r="B8" s="127">
        <v>1368.67</v>
      </c>
      <c r="C8" s="125" t="s">
        <v>24</v>
      </c>
      <c r="D8" s="127">
        <v>0</v>
      </c>
    </row>
    <row r="9" ht="15" customHeight="1" spans="1:4">
      <c r="A9" s="125" t="s">
        <v>25</v>
      </c>
      <c r="B9" s="127">
        <v>590</v>
      </c>
      <c r="C9" s="125" t="s">
        <v>26</v>
      </c>
      <c r="D9" s="127">
        <v>0</v>
      </c>
    </row>
    <row r="10" ht="15" customHeight="1" spans="1:4">
      <c r="A10" s="125" t="s">
        <v>27</v>
      </c>
      <c r="B10" s="127">
        <v>0</v>
      </c>
      <c r="C10" s="125" t="s">
        <v>28</v>
      </c>
      <c r="D10" s="127">
        <v>1285</v>
      </c>
    </row>
    <row r="11" ht="15" customHeight="1" spans="1:4">
      <c r="A11" s="125" t="s">
        <v>29</v>
      </c>
      <c r="B11" s="127">
        <v>0</v>
      </c>
      <c r="C11" s="125" t="s">
        <v>30</v>
      </c>
      <c r="D11" s="127">
        <v>4726</v>
      </c>
    </row>
    <row r="12" ht="15" customHeight="1" spans="1:4">
      <c r="A12" s="125" t="s">
        <v>31</v>
      </c>
      <c r="B12" s="127">
        <f>340628.96+1416.37</f>
        <v>342045.33</v>
      </c>
      <c r="C12" s="125" t="s">
        <v>32</v>
      </c>
      <c r="D12" s="127">
        <v>43</v>
      </c>
    </row>
    <row r="13" ht="15" customHeight="1" spans="1:4">
      <c r="A13" s="125" t="s">
        <v>33</v>
      </c>
      <c r="B13" s="148">
        <v>0</v>
      </c>
      <c r="C13" s="125" t="s">
        <v>34</v>
      </c>
      <c r="D13" s="127">
        <v>0</v>
      </c>
    </row>
    <row r="14" ht="15" customHeight="1" spans="1:4">
      <c r="A14" s="125" t="s">
        <v>35</v>
      </c>
      <c r="B14" s="127">
        <v>208273</v>
      </c>
      <c r="C14" s="125" t="s">
        <v>36</v>
      </c>
      <c r="D14" s="127">
        <v>2534</v>
      </c>
    </row>
    <row r="15" ht="15" customHeight="1" spans="1:4">
      <c r="A15" s="128"/>
      <c r="B15" s="129"/>
      <c r="C15" s="125" t="s">
        <v>37</v>
      </c>
      <c r="D15" s="127">
        <v>0</v>
      </c>
    </row>
    <row r="16" ht="15" customHeight="1" spans="1:4">
      <c r="A16" s="128"/>
      <c r="B16" s="129"/>
      <c r="C16" s="125" t="s">
        <v>38</v>
      </c>
      <c r="D16" s="127">
        <v>0</v>
      </c>
    </row>
    <row r="17" ht="15" customHeight="1" spans="1:4">
      <c r="A17" s="128"/>
      <c r="B17" s="129"/>
      <c r="C17" s="125" t="s">
        <v>39</v>
      </c>
      <c r="D17" s="127">
        <v>18319</v>
      </c>
    </row>
    <row r="18" ht="15" customHeight="1" spans="1:4">
      <c r="A18" s="128"/>
      <c r="B18" s="129"/>
      <c r="C18" s="125" t="s">
        <v>40</v>
      </c>
      <c r="D18" s="127">
        <f>72217+208273</f>
        <v>280490</v>
      </c>
    </row>
    <row r="19" ht="15" customHeight="1" spans="1:4">
      <c r="A19" s="128"/>
      <c r="B19" s="129"/>
      <c r="C19" s="125" t="s">
        <v>41</v>
      </c>
      <c r="D19" s="127">
        <v>1300</v>
      </c>
    </row>
    <row r="20" ht="15" customHeight="1" spans="1:4">
      <c r="A20" s="128"/>
      <c r="B20" s="129"/>
      <c r="C20" s="125" t="s">
        <v>42</v>
      </c>
      <c r="D20" s="127">
        <v>649</v>
      </c>
    </row>
    <row r="21" ht="15" customHeight="1" spans="1:4">
      <c r="A21" s="128"/>
      <c r="B21" s="129"/>
      <c r="C21" s="125" t="s">
        <v>43</v>
      </c>
      <c r="D21" s="127">
        <v>131100</v>
      </c>
    </row>
    <row r="22" ht="15" customHeight="1" spans="1:4">
      <c r="A22" s="128"/>
      <c r="B22" s="129"/>
      <c r="C22" s="125" t="s">
        <v>44</v>
      </c>
      <c r="D22" s="127">
        <v>0</v>
      </c>
    </row>
    <row r="23" ht="15" customHeight="1" spans="1:4">
      <c r="A23" s="128"/>
      <c r="B23" s="129"/>
      <c r="C23" s="125" t="s">
        <v>45</v>
      </c>
      <c r="D23" s="127">
        <v>0</v>
      </c>
    </row>
    <row r="24" ht="15" customHeight="1" spans="1:4">
      <c r="A24" s="128"/>
      <c r="B24" s="129"/>
      <c r="C24" s="125" t="s">
        <v>46</v>
      </c>
      <c r="D24" s="127">
        <v>0</v>
      </c>
    </row>
    <row r="25" ht="15" customHeight="1" spans="1:4">
      <c r="A25" s="128"/>
      <c r="B25" s="129"/>
      <c r="C25" s="125" t="s">
        <v>47</v>
      </c>
      <c r="D25" s="127">
        <v>2686</v>
      </c>
    </row>
    <row r="26" ht="15" customHeight="1" spans="1:4">
      <c r="A26" s="128"/>
      <c r="B26" s="129"/>
      <c r="C26" s="125" t="s">
        <v>48</v>
      </c>
      <c r="D26" s="127">
        <v>0</v>
      </c>
    </row>
    <row r="27" ht="15" customHeight="1" spans="1:4">
      <c r="A27" s="128"/>
      <c r="B27" s="129"/>
      <c r="C27" s="125" t="s">
        <v>49</v>
      </c>
      <c r="D27" s="127">
        <v>0</v>
      </c>
    </row>
    <row r="28" ht="15" customHeight="1" spans="1:4">
      <c r="A28" s="128"/>
      <c r="B28" s="129"/>
      <c r="C28" s="125" t="s">
        <v>50</v>
      </c>
      <c r="D28" s="127">
        <v>0</v>
      </c>
    </row>
    <row r="29" ht="15" customHeight="1" spans="1:4">
      <c r="A29" s="128"/>
      <c r="B29" s="129"/>
      <c r="C29" s="125" t="s">
        <v>51</v>
      </c>
      <c r="D29" s="127">
        <v>2725</v>
      </c>
    </row>
    <row r="30" ht="15" customHeight="1" spans="1:4">
      <c r="A30" s="128"/>
      <c r="B30" s="129"/>
      <c r="C30" s="125" t="s">
        <v>52</v>
      </c>
      <c r="D30" s="127">
        <v>2700</v>
      </c>
    </row>
    <row r="31" ht="15" customHeight="1" spans="1:4">
      <c r="A31" s="128"/>
      <c r="B31" s="129"/>
      <c r="C31" s="125" t="s">
        <v>53</v>
      </c>
      <c r="D31" s="127">
        <v>0</v>
      </c>
    </row>
    <row r="32" ht="15" customHeight="1" spans="1:4">
      <c r="A32" s="128"/>
      <c r="B32" s="129"/>
      <c r="C32" s="125" t="s">
        <v>54</v>
      </c>
      <c r="D32" s="127">
        <v>81508</v>
      </c>
    </row>
    <row r="33" ht="15" customHeight="1" spans="1:4">
      <c r="A33" s="128"/>
      <c r="B33" s="129"/>
      <c r="C33" s="125" t="s">
        <v>55</v>
      </c>
      <c r="D33" s="127">
        <v>0</v>
      </c>
    </row>
    <row r="34" ht="15" customHeight="1" spans="1:4">
      <c r="A34" s="128"/>
      <c r="B34" s="129"/>
      <c r="C34" s="125" t="s">
        <v>56</v>
      </c>
      <c r="D34" s="127">
        <v>9771</v>
      </c>
    </row>
    <row r="35" ht="15" customHeight="1" spans="1:4">
      <c r="A35" s="128"/>
      <c r="B35" s="129"/>
      <c r="C35" s="125" t="s">
        <v>57</v>
      </c>
      <c r="D35" s="127">
        <v>0</v>
      </c>
    </row>
    <row r="36" ht="15" customHeight="1" spans="1:4">
      <c r="A36" s="128"/>
      <c r="B36" s="129"/>
      <c r="C36" s="125" t="s">
        <v>58</v>
      </c>
      <c r="D36" s="127">
        <v>0</v>
      </c>
    </row>
    <row r="37" ht="15" customHeight="1" spans="1:4">
      <c r="A37" s="128"/>
      <c r="B37" s="129"/>
      <c r="C37" s="149"/>
      <c r="D37" s="127"/>
    </row>
    <row r="38" ht="15" customHeight="1" spans="1:4">
      <c r="A38" s="128"/>
      <c r="B38" s="129"/>
      <c r="C38" s="128"/>
      <c r="D38" s="127"/>
    </row>
    <row r="39" ht="15" customHeight="1" spans="1:4">
      <c r="A39" s="5" t="s">
        <v>59</v>
      </c>
      <c r="B39" s="133">
        <f>B14+B7</f>
        <v>552277</v>
      </c>
      <c r="C39" s="5" t="s">
        <v>60</v>
      </c>
      <c r="D39" s="133">
        <f>SUM(D7:D38)</f>
        <v>552277</v>
      </c>
    </row>
    <row r="40" ht="15" customHeight="1" spans="1:4">
      <c r="A40" s="5" t="s">
        <v>61</v>
      </c>
      <c r="B40" s="133">
        <f>B39</f>
        <v>552277</v>
      </c>
      <c r="C40" s="5" t="s">
        <v>62</v>
      </c>
      <c r="D40" s="133">
        <f>D39</f>
        <v>552277</v>
      </c>
    </row>
  </sheetData>
  <mergeCells count="4">
    <mergeCell ref="A2:D2"/>
    <mergeCell ref="A3:C3"/>
    <mergeCell ref="A5:B5"/>
    <mergeCell ref="C5:D5"/>
  </mergeCells>
  <printOptions horizontalCentered="1"/>
  <pageMargins left="0.0784722222222222" right="0.0784722222222222" top="0.393055555555556" bottom="0.0784722222222222" header="0" footer="0"/>
  <pageSetup paperSize="9" scale="86"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SheetLayoutView="60" workbookViewId="0">
      <selection activeCell="K8" sqref="D8 J8 K8"/>
    </sheetView>
  </sheetViews>
  <sheetFormatPr defaultColWidth="9.75" defaultRowHeight="13.5" customHeight="1"/>
  <cols>
    <col min="1" max="1" width="10.25" customWidth="1"/>
    <col min="2" max="2" width="33.3833333333333" customWidth="1"/>
    <col min="3" max="3" width="12.6333333333333" customWidth="1"/>
    <col min="4" max="4" width="14.25" customWidth="1"/>
    <col min="5" max="8" width="11.3833333333333" customWidth="1"/>
    <col min="9" max="9" width="14.3833333333333" customWidth="1"/>
    <col min="10" max="10" width="11.3833333333333" customWidth="1"/>
    <col min="11" max="11" width="14" customWidth="1"/>
    <col min="12" max="16" width="9.75" customWidth="1"/>
  </cols>
  <sheetData>
    <row r="1" ht="20.25" customHeight="1" spans="1:11">
      <c r="A1" s="54"/>
      <c r="B1" s="54"/>
      <c r="C1" s="54"/>
      <c r="D1" s="54"/>
      <c r="E1" s="54"/>
      <c r="F1" s="54"/>
      <c r="G1" s="54"/>
      <c r="H1" s="54"/>
      <c r="I1" s="54"/>
      <c r="J1" s="55"/>
      <c r="K1" s="55"/>
    </row>
    <row r="2" ht="31.5" customHeight="1" spans="1:11">
      <c r="A2" s="3" t="s">
        <v>63</v>
      </c>
      <c r="B2" s="3"/>
      <c r="C2" s="3"/>
      <c r="D2" s="3"/>
      <c r="E2" s="3"/>
      <c r="F2" s="3"/>
      <c r="G2" s="3"/>
      <c r="H2" s="3"/>
      <c r="I2" s="3"/>
      <c r="J2" s="3"/>
      <c r="K2" s="3"/>
    </row>
    <row r="3" ht="15.75" customHeight="1" spans="1:11">
      <c r="A3" s="56"/>
      <c r="B3" s="56" t="s">
        <v>14</v>
      </c>
      <c r="C3" s="56" t="s">
        <v>14</v>
      </c>
      <c r="D3" s="56" t="s">
        <v>14</v>
      </c>
      <c r="E3" s="56" t="s">
        <v>14</v>
      </c>
      <c r="F3" s="56" t="s">
        <v>14</v>
      </c>
      <c r="G3" s="56" t="s">
        <v>14</v>
      </c>
      <c r="H3" s="56" t="s">
        <v>14</v>
      </c>
      <c r="I3" s="56" t="s">
        <v>14</v>
      </c>
      <c r="J3" s="56" t="s">
        <v>14</v>
      </c>
      <c r="K3" s="57"/>
    </row>
    <row r="4" ht="15" customHeight="1" spans="1:11">
      <c r="A4" s="59" t="s">
        <v>64</v>
      </c>
      <c r="B4" s="59"/>
      <c r="C4" s="59"/>
      <c r="D4" s="59"/>
      <c r="E4" s="59"/>
      <c r="F4" s="59"/>
      <c r="G4" s="59"/>
      <c r="H4" s="59"/>
      <c r="I4" s="59"/>
      <c r="J4" s="59"/>
      <c r="K4" s="59"/>
    </row>
    <row r="5" ht="30" customHeight="1" spans="1:11">
      <c r="A5" s="5" t="s">
        <v>65</v>
      </c>
      <c r="B5" s="5"/>
      <c r="C5" s="5" t="s">
        <v>66</v>
      </c>
      <c r="D5" s="5" t="s">
        <v>67</v>
      </c>
      <c r="E5" s="5"/>
      <c r="F5" s="5"/>
      <c r="G5" s="5"/>
      <c r="H5" s="5"/>
      <c r="I5" s="5"/>
      <c r="J5" s="5" t="s">
        <v>68</v>
      </c>
      <c r="K5" s="5" t="s">
        <v>69</v>
      </c>
    </row>
    <row r="6" ht="16.5" customHeight="1" spans="1:11">
      <c r="A6" s="5" t="s">
        <v>70</v>
      </c>
      <c r="B6" s="5" t="s">
        <v>2</v>
      </c>
      <c r="C6" s="5"/>
      <c r="D6" s="5" t="s">
        <v>71</v>
      </c>
      <c r="E6" s="5" t="s">
        <v>72</v>
      </c>
      <c r="F6" s="5" t="s">
        <v>73</v>
      </c>
      <c r="G6" s="5" t="s">
        <v>74</v>
      </c>
      <c r="H6" s="5" t="s">
        <v>75</v>
      </c>
      <c r="I6" s="5" t="s">
        <v>76</v>
      </c>
      <c r="J6" s="5"/>
      <c r="K6" s="5"/>
    </row>
    <row r="7" ht="57" customHeight="1" spans="1:11">
      <c r="A7" s="5"/>
      <c r="B7" s="5"/>
      <c r="C7" s="5"/>
      <c r="D7" s="5"/>
      <c r="E7" s="5"/>
      <c r="F7" s="5"/>
      <c r="G7" s="5"/>
      <c r="H7" s="5"/>
      <c r="I7" s="5"/>
      <c r="J7" s="5"/>
      <c r="K7" s="5"/>
    </row>
    <row r="8" ht="27.75" customHeight="1" spans="1:11">
      <c r="A8" s="140" t="s">
        <v>77</v>
      </c>
      <c r="B8" s="140"/>
      <c r="C8" s="127">
        <f>C9</f>
        <v>552277</v>
      </c>
      <c r="D8" s="127">
        <f>D9</f>
        <v>344004</v>
      </c>
      <c r="E8" s="127">
        <v>1368.67</v>
      </c>
      <c r="F8" s="127">
        <f t="shared" ref="C8:I8" si="0">F9</f>
        <v>590</v>
      </c>
      <c r="G8" s="127">
        <f t="shared" si="0"/>
        <v>0</v>
      </c>
      <c r="H8" s="127">
        <f t="shared" si="0"/>
        <v>0</v>
      </c>
      <c r="I8" s="127">
        <v>342045.33</v>
      </c>
      <c r="J8" s="127">
        <v>0</v>
      </c>
      <c r="K8" s="127">
        <f>K9</f>
        <v>208273</v>
      </c>
    </row>
    <row r="9" ht="20.25" customHeight="1" spans="1:11">
      <c r="A9" s="141">
        <v>741</v>
      </c>
      <c r="B9" s="142" t="s">
        <v>78</v>
      </c>
      <c r="C9" s="127">
        <f>D9+K9</f>
        <v>552277</v>
      </c>
      <c r="D9" s="127">
        <f>E9+F9+I9</f>
        <v>344004</v>
      </c>
      <c r="E9" s="127">
        <v>1368.67</v>
      </c>
      <c r="F9" s="127">
        <v>590</v>
      </c>
      <c r="G9" s="127">
        <v>0</v>
      </c>
      <c r="H9" s="94">
        <v>0</v>
      </c>
      <c r="I9" s="127">
        <v>342045.33</v>
      </c>
      <c r="J9" s="127">
        <v>0</v>
      </c>
      <c r="K9" s="127">
        <v>208273</v>
      </c>
    </row>
  </sheetData>
  <mergeCells count="17">
    <mergeCell ref="A2:K2"/>
    <mergeCell ref="A3:J3"/>
    <mergeCell ref="A4:K4"/>
    <mergeCell ref="A5:B5"/>
    <mergeCell ref="D5:I5"/>
    <mergeCell ref="A8:B8"/>
    <mergeCell ref="A6:A7"/>
    <mergeCell ref="B6:B7"/>
    <mergeCell ref="C5:C7"/>
    <mergeCell ref="D6:D7"/>
    <mergeCell ref="E6:E7"/>
    <mergeCell ref="F6:F7"/>
    <mergeCell ref="G6:G7"/>
    <mergeCell ref="H6:H7"/>
    <mergeCell ref="I6:I7"/>
    <mergeCell ref="J5:J7"/>
    <mergeCell ref="K5:K7"/>
  </mergeCells>
  <printOptions horizontalCentered="1"/>
  <pageMargins left="0.0791666666666667" right="0.0791666666666667" top="0.0791666666666667" bottom="0.0791666666666667" header="0" footer="0"/>
  <pageSetup paperSize="9" scale="90" fitToWidth="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135"/>
  <sheetViews>
    <sheetView zoomScaleSheetLayoutView="60" workbookViewId="0">
      <pane ySplit="7" topLeftCell="A93" activePane="bottomLeft" state="frozen"/>
      <selection/>
      <selection pane="bottomLeft" activeCell="B18" sqref="B18"/>
    </sheetView>
  </sheetViews>
  <sheetFormatPr defaultColWidth="9.75" defaultRowHeight="13.5" customHeight="1"/>
  <cols>
    <col min="1" max="1" width="13.6333333333333" style="35" customWidth="1"/>
    <col min="2" max="2" width="29.25" customWidth="1"/>
    <col min="3" max="3" width="15.3833333333333" customWidth="1"/>
    <col min="4" max="4" width="13.6333333333333" customWidth="1"/>
    <col min="5" max="6" width="12.6333333333333" customWidth="1"/>
    <col min="7" max="7" width="13.6333333333333" customWidth="1"/>
    <col min="8" max="8" width="12.6333333333333" customWidth="1"/>
    <col min="9" max="9" width="15.3833333333333" style="35" customWidth="1"/>
    <col min="10" max="12" width="9.75" customWidth="1"/>
  </cols>
  <sheetData>
    <row r="1" ht="20.25" customHeight="1" spans="1:9">
      <c r="A1" s="86"/>
      <c r="B1" s="71"/>
      <c r="C1" s="71"/>
      <c r="D1" s="71"/>
      <c r="E1" s="71"/>
      <c r="F1" s="71"/>
      <c r="G1" s="71"/>
      <c r="H1" s="71"/>
      <c r="I1" s="86"/>
    </row>
    <row r="2" ht="31.5" customHeight="1" spans="1:9">
      <c r="A2" s="3" t="s">
        <v>79</v>
      </c>
      <c r="B2" s="72"/>
      <c r="C2" s="72"/>
      <c r="D2" s="72"/>
      <c r="E2" s="72"/>
      <c r="F2" s="72"/>
      <c r="G2" s="72"/>
      <c r="H2" s="72"/>
      <c r="I2" s="3"/>
    </row>
    <row r="3" ht="23.25" customHeight="1" spans="1:9">
      <c r="A3" s="56"/>
      <c r="B3" s="73" t="s">
        <v>14</v>
      </c>
      <c r="C3" s="73" t="s">
        <v>14</v>
      </c>
      <c r="D3" s="73" t="s">
        <v>14</v>
      </c>
      <c r="E3" s="73" t="s">
        <v>14</v>
      </c>
      <c r="F3" s="73" t="s">
        <v>14</v>
      </c>
      <c r="G3" s="73" t="s">
        <v>14</v>
      </c>
      <c r="H3" s="73" t="s">
        <v>14</v>
      </c>
      <c r="I3" s="57"/>
    </row>
    <row r="4" ht="14.25" customHeight="1" spans="1:9">
      <c r="A4" s="59" t="s">
        <v>80</v>
      </c>
      <c r="B4" s="75"/>
      <c r="C4" s="75"/>
      <c r="D4" s="75"/>
      <c r="E4" s="75"/>
      <c r="F4" s="75"/>
      <c r="G4" s="75"/>
      <c r="H4" s="75"/>
      <c r="I4" s="59"/>
    </row>
    <row r="5" ht="20.25" customHeight="1" spans="1:9">
      <c r="A5" s="60" t="s">
        <v>65</v>
      </c>
      <c r="B5" s="76"/>
      <c r="C5" s="76" t="s">
        <v>66</v>
      </c>
      <c r="D5" s="76" t="s">
        <v>81</v>
      </c>
      <c r="E5" s="76"/>
      <c r="F5" s="76"/>
      <c r="G5" s="76" t="s">
        <v>82</v>
      </c>
      <c r="H5" s="76"/>
      <c r="I5" s="60"/>
    </row>
    <row r="6" ht="22.5" customHeight="1" spans="1:9">
      <c r="A6" s="60" t="s">
        <v>70</v>
      </c>
      <c r="B6" s="76" t="s">
        <v>2</v>
      </c>
      <c r="C6" s="76"/>
      <c r="D6" s="76" t="s">
        <v>71</v>
      </c>
      <c r="E6" s="76" t="s">
        <v>83</v>
      </c>
      <c r="F6" s="76" t="s">
        <v>84</v>
      </c>
      <c r="G6" s="76" t="s">
        <v>71</v>
      </c>
      <c r="H6" s="76" t="s">
        <v>85</v>
      </c>
      <c r="I6" s="60" t="s">
        <v>86</v>
      </c>
    </row>
    <row r="7" ht="20.25" customHeight="1" spans="1:9">
      <c r="A7" s="60" t="s">
        <v>87</v>
      </c>
      <c r="B7" s="76"/>
      <c r="C7" s="102">
        <f>D7+G7</f>
        <v>552277</v>
      </c>
      <c r="D7" s="103">
        <f>E7+F7</f>
        <v>12331</v>
      </c>
      <c r="E7" s="102">
        <f>E8+E46+E57+E63+E66+E78+E85+E103+E112+E115+E118+E123+E129+E130+E133</f>
        <v>11229</v>
      </c>
      <c r="F7" s="102">
        <f>F8+F46+F57+F63+F66+F78+F85+F103+F112+F115+F118+F123+F129+F130+F133</f>
        <v>1102</v>
      </c>
      <c r="G7" s="102">
        <f>H7+I7</f>
        <v>539946</v>
      </c>
      <c r="H7" s="134">
        <v>0</v>
      </c>
      <c r="I7" s="104">
        <f>I8+I46+I57+I63+I66+I78+I85+I103+I112+I115+I118+I123+I129+I130+I133</f>
        <v>539946</v>
      </c>
    </row>
    <row r="8" customHeight="1" spans="1:9">
      <c r="A8" s="98" t="s">
        <v>88</v>
      </c>
      <c r="B8" s="105" t="s">
        <v>89</v>
      </c>
      <c r="C8" s="102">
        <f t="shared" ref="C8:C71" si="0">D8+G8</f>
        <v>12441</v>
      </c>
      <c r="D8" s="103">
        <f t="shared" ref="D8:D71" si="1">E8+F8</f>
        <v>6721</v>
      </c>
      <c r="E8" s="106">
        <f>E9+E11+E17+E20+E22+E26+E28+E31+E34+E36+E39+E42</f>
        <v>6265</v>
      </c>
      <c r="F8" s="106">
        <f>F9+F11+F17+F20+F22+F26+F28+F31+F34+F36+F39+F42</f>
        <v>456</v>
      </c>
      <c r="G8" s="102">
        <f t="shared" ref="G8:G71" si="2">H8+I8</f>
        <v>5720</v>
      </c>
      <c r="H8" s="134">
        <v>0</v>
      </c>
      <c r="I8" s="107">
        <f>I9+I11+I17+I20+I22+I26+I28+I31+I34+I36+I39+I42</f>
        <v>5720</v>
      </c>
    </row>
    <row r="9" customHeight="1" spans="1:9">
      <c r="A9" s="98" t="s">
        <v>90</v>
      </c>
      <c r="B9" s="105" t="s">
        <v>91</v>
      </c>
      <c r="C9" s="104">
        <f t="shared" si="0"/>
        <v>0</v>
      </c>
      <c r="D9" s="135">
        <f t="shared" si="1"/>
        <v>0</v>
      </c>
      <c r="E9" s="107">
        <v>0</v>
      </c>
      <c r="F9" s="107">
        <v>0</v>
      </c>
      <c r="G9" s="104">
        <f t="shared" si="2"/>
        <v>0</v>
      </c>
      <c r="H9" s="134">
        <v>0</v>
      </c>
      <c r="I9" s="107">
        <v>0</v>
      </c>
    </row>
    <row r="10" customHeight="1" spans="1:9">
      <c r="A10" s="98" t="s">
        <v>92</v>
      </c>
      <c r="B10" s="99" t="s">
        <v>93</v>
      </c>
      <c r="C10" s="104">
        <f t="shared" si="0"/>
        <v>0</v>
      </c>
      <c r="D10" s="135">
        <f t="shared" si="1"/>
        <v>0</v>
      </c>
      <c r="E10" s="107">
        <v>0</v>
      </c>
      <c r="F10" s="107">
        <v>0</v>
      </c>
      <c r="G10" s="104">
        <f t="shared" si="2"/>
        <v>0</v>
      </c>
      <c r="H10" s="134">
        <v>0</v>
      </c>
      <c r="I10" s="107">
        <v>0</v>
      </c>
    </row>
    <row r="11" customHeight="1" spans="1:9">
      <c r="A11" s="98" t="s">
        <v>94</v>
      </c>
      <c r="B11" s="105" t="s">
        <v>95</v>
      </c>
      <c r="C11" s="104">
        <f t="shared" si="0"/>
        <v>4155</v>
      </c>
      <c r="D11" s="135">
        <f t="shared" si="1"/>
        <v>1942</v>
      </c>
      <c r="E11" s="107">
        <f>E12+E13</f>
        <v>1832</v>
      </c>
      <c r="F11" s="107">
        <f>F12+F13</f>
        <v>110</v>
      </c>
      <c r="G11" s="104">
        <f t="shared" si="2"/>
        <v>2213</v>
      </c>
      <c r="H11" s="134">
        <v>0</v>
      </c>
      <c r="I11" s="107">
        <f>I13+I14+I15</f>
        <v>2213</v>
      </c>
    </row>
    <row r="12" customHeight="1" spans="1:9">
      <c r="A12" s="120">
        <v>2010301</v>
      </c>
      <c r="B12" s="99" t="s">
        <v>96</v>
      </c>
      <c r="C12" s="104">
        <f t="shared" si="0"/>
        <v>1806</v>
      </c>
      <c r="D12" s="135">
        <f t="shared" si="1"/>
        <v>1806</v>
      </c>
      <c r="E12" s="107">
        <f>1180+516</f>
        <v>1696</v>
      </c>
      <c r="F12" s="107">
        <f>71+30+9</f>
        <v>110</v>
      </c>
      <c r="G12" s="104">
        <f t="shared" si="2"/>
        <v>0</v>
      </c>
      <c r="H12" s="134">
        <v>0</v>
      </c>
      <c r="I12" s="107">
        <v>0</v>
      </c>
    </row>
    <row r="13" customHeight="1" spans="1:9">
      <c r="A13" s="109">
        <v>2010302</v>
      </c>
      <c r="B13" s="110" t="s">
        <v>97</v>
      </c>
      <c r="C13" s="136">
        <f t="shared" si="0"/>
        <v>719</v>
      </c>
      <c r="D13" s="137">
        <f t="shared" si="1"/>
        <v>136</v>
      </c>
      <c r="E13" s="112">
        <v>136</v>
      </c>
      <c r="F13" s="112">
        <v>0</v>
      </c>
      <c r="G13" s="136">
        <f t="shared" si="2"/>
        <v>583</v>
      </c>
      <c r="H13" s="138">
        <v>0</v>
      </c>
      <c r="I13" s="112">
        <v>583</v>
      </c>
    </row>
    <row r="14" customHeight="1" spans="1:9">
      <c r="A14" s="92">
        <v>2010303</v>
      </c>
      <c r="B14" s="114" t="s">
        <v>98</v>
      </c>
      <c r="C14" s="104">
        <f t="shared" si="0"/>
        <v>1001</v>
      </c>
      <c r="D14" s="135">
        <f t="shared" si="1"/>
        <v>0</v>
      </c>
      <c r="E14" s="107">
        <v>0</v>
      </c>
      <c r="F14" s="107">
        <v>0</v>
      </c>
      <c r="G14" s="104">
        <f t="shared" si="2"/>
        <v>1001</v>
      </c>
      <c r="H14" s="139">
        <v>0</v>
      </c>
      <c r="I14" s="107">
        <v>1001</v>
      </c>
    </row>
    <row r="15" customHeight="1" spans="1:9">
      <c r="A15" s="92">
        <v>2010306</v>
      </c>
      <c r="B15" s="114" t="s">
        <v>99</v>
      </c>
      <c r="C15" s="104">
        <f t="shared" si="0"/>
        <v>629</v>
      </c>
      <c r="D15" s="135">
        <f t="shared" si="1"/>
        <v>0</v>
      </c>
      <c r="E15" s="107">
        <v>0</v>
      </c>
      <c r="F15" s="107">
        <v>0</v>
      </c>
      <c r="G15" s="104">
        <f t="shared" si="2"/>
        <v>629</v>
      </c>
      <c r="H15" s="139">
        <v>0</v>
      </c>
      <c r="I15" s="107">
        <v>629</v>
      </c>
    </row>
    <row r="16" customHeight="1" spans="1:9">
      <c r="A16" s="88" t="s">
        <v>100</v>
      </c>
      <c r="B16" s="114" t="s">
        <v>101</v>
      </c>
      <c r="C16" s="104">
        <f t="shared" si="0"/>
        <v>0</v>
      </c>
      <c r="D16" s="135">
        <f t="shared" si="1"/>
        <v>0</v>
      </c>
      <c r="E16" s="107">
        <v>0</v>
      </c>
      <c r="F16" s="107">
        <v>0</v>
      </c>
      <c r="G16" s="104">
        <f t="shared" si="2"/>
        <v>0</v>
      </c>
      <c r="H16" s="139">
        <v>0</v>
      </c>
      <c r="I16" s="107">
        <v>0</v>
      </c>
    </row>
    <row r="17" customHeight="1" spans="1:9">
      <c r="A17" s="115">
        <v>20104</v>
      </c>
      <c r="B17" s="114" t="s">
        <v>102</v>
      </c>
      <c r="C17" s="104">
        <f t="shared" si="0"/>
        <v>3254</v>
      </c>
      <c r="D17" s="135">
        <f t="shared" si="1"/>
        <v>1732</v>
      </c>
      <c r="E17" s="107">
        <f>E18</f>
        <v>1634</v>
      </c>
      <c r="F17" s="107">
        <f>F18</f>
        <v>98</v>
      </c>
      <c r="G17" s="104">
        <f t="shared" si="2"/>
        <v>1522</v>
      </c>
      <c r="H17" s="139">
        <v>0</v>
      </c>
      <c r="I17" s="107">
        <f>I19</f>
        <v>1522</v>
      </c>
    </row>
    <row r="18" customHeight="1" spans="1:9">
      <c r="A18" s="92">
        <v>2010401</v>
      </c>
      <c r="B18" s="114" t="s">
        <v>103</v>
      </c>
      <c r="C18" s="104">
        <f t="shared" si="0"/>
        <v>1732</v>
      </c>
      <c r="D18" s="135">
        <f t="shared" si="1"/>
        <v>1732</v>
      </c>
      <c r="E18" s="107">
        <f>659+975</f>
        <v>1634</v>
      </c>
      <c r="F18" s="107">
        <f>38+60</f>
        <v>98</v>
      </c>
      <c r="G18" s="104">
        <f t="shared" si="2"/>
        <v>0</v>
      </c>
      <c r="H18" s="139">
        <v>0</v>
      </c>
      <c r="I18" s="107">
        <v>0</v>
      </c>
    </row>
    <row r="19" customHeight="1" spans="1:9">
      <c r="A19" s="92">
        <v>2010402</v>
      </c>
      <c r="B19" s="114" t="s">
        <v>97</v>
      </c>
      <c r="C19" s="104">
        <f t="shared" si="0"/>
        <v>1522</v>
      </c>
      <c r="D19" s="135">
        <f t="shared" si="1"/>
        <v>0</v>
      </c>
      <c r="E19" s="107">
        <v>0</v>
      </c>
      <c r="F19" s="107">
        <v>0</v>
      </c>
      <c r="G19" s="104">
        <f t="shared" si="2"/>
        <v>1522</v>
      </c>
      <c r="H19" s="139">
        <v>0</v>
      </c>
      <c r="I19" s="107">
        <v>1522</v>
      </c>
    </row>
    <row r="20" customHeight="1" spans="1:9">
      <c r="A20" s="115">
        <v>20105</v>
      </c>
      <c r="B20" s="114" t="s">
        <v>104</v>
      </c>
      <c r="C20" s="104">
        <f t="shared" si="0"/>
        <v>135</v>
      </c>
      <c r="D20" s="135">
        <f t="shared" si="1"/>
        <v>0</v>
      </c>
      <c r="E20" s="107">
        <v>0</v>
      </c>
      <c r="F20" s="107">
        <v>0</v>
      </c>
      <c r="G20" s="104">
        <f t="shared" si="2"/>
        <v>135</v>
      </c>
      <c r="H20" s="139">
        <v>0</v>
      </c>
      <c r="I20" s="107">
        <f>I21</f>
        <v>135</v>
      </c>
    </row>
    <row r="21" customHeight="1" spans="1:9">
      <c r="A21" s="92">
        <v>2010505</v>
      </c>
      <c r="B21" s="114" t="s">
        <v>105</v>
      </c>
      <c r="C21" s="102">
        <f t="shared" si="0"/>
        <v>135</v>
      </c>
      <c r="D21" s="103">
        <f t="shared" si="1"/>
        <v>0</v>
      </c>
      <c r="E21" s="106">
        <v>0</v>
      </c>
      <c r="F21" s="106">
        <v>0</v>
      </c>
      <c r="G21" s="102">
        <f t="shared" si="2"/>
        <v>135</v>
      </c>
      <c r="H21" s="139">
        <v>0</v>
      </c>
      <c r="I21" s="107">
        <v>135</v>
      </c>
    </row>
    <row r="22" customHeight="1" spans="1:9">
      <c r="A22" s="115">
        <v>20106</v>
      </c>
      <c r="B22" s="114" t="s">
        <v>106</v>
      </c>
      <c r="C22" s="102">
        <f t="shared" si="0"/>
        <v>1367</v>
      </c>
      <c r="D22" s="103">
        <f t="shared" si="1"/>
        <v>1035</v>
      </c>
      <c r="E22" s="106">
        <f>E23</f>
        <v>975</v>
      </c>
      <c r="F22" s="106">
        <f>F23</f>
        <v>60</v>
      </c>
      <c r="G22" s="102">
        <f t="shared" si="2"/>
        <v>332</v>
      </c>
      <c r="H22" s="139">
        <v>0</v>
      </c>
      <c r="I22" s="107">
        <f>I24+I25</f>
        <v>332</v>
      </c>
    </row>
    <row r="23" customHeight="1" spans="1:9">
      <c r="A23" s="92">
        <v>2010601</v>
      </c>
      <c r="B23" s="114" t="s">
        <v>103</v>
      </c>
      <c r="C23" s="102">
        <f t="shared" si="0"/>
        <v>1035</v>
      </c>
      <c r="D23" s="103">
        <f t="shared" si="1"/>
        <v>1035</v>
      </c>
      <c r="E23" s="106">
        <v>975</v>
      </c>
      <c r="F23" s="106">
        <v>60</v>
      </c>
      <c r="G23" s="102">
        <f t="shared" si="2"/>
        <v>0</v>
      </c>
      <c r="H23" s="139">
        <v>0</v>
      </c>
      <c r="I23" s="107">
        <v>0</v>
      </c>
    </row>
    <row r="24" customHeight="1" spans="1:9">
      <c r="A24" s="92">
        <v>2010608</v>
      </c>
      <c r="B24" s="114" t="s">
        <v>107</v>
      </c>
      <c r="C24" s="102">
        <f t="shared" si="0"/>
        <v>254</v>
      </c>
      <c r="D24" s="103">
        <f t="shared" si="1"/>
        <v>0</v>
      </c>
      <c r="E24" s="106">
        <v>0</v>
      </c>
      <c r="F24" s="106">
        <v>0</v>
      </c>
      <c r="G24" s="102">
        <f t="shared" si="2"/>
        <v>254</v>
      </c>
      <c r="H24" s="139">
        <v>0</v>
      </c>
      <c r="I24" s="107">
        <v>254</v>
      </c>
    </row>
    <row r="25" customHeight="1" spans="1:9">
      <c r="A25" s="92">
        <v>2010699</v>
      </c>
      <c r="B25" s="114" t="s">
        <v>108</v>
      </c>
      <c r="C25" s="102">
        <f t="shared" si="0"/>
        <v>78</v>
      </c>
      <c r="D25" s="103">
        <f t="shared" si="1"/>
        <v>0</v>
      </c>
      <c r="E25" s="106">
        <v>0</v>
      </c>
      <c r="F25" s="106">
        <v>0</v>
      </c>
      <c r="G25" s="102">
        <f t="shared" si="2"/>
        <v>78</v>
      </c>
      <c r="H25" s="139">
        <v>0</v>
      </c>
      <c r="I25" s="107">
        <v>78</v>
      </c>
    </row>
    <row r="26" customHeight="1" spans="1:9">
      <c r="A26" s="115">
        <v>20107</v>
      </c>
      <c r="B26" s="114" t="s">
        <v>109</v>
      </c>
      <c r="C26" s="102">
        <f t="shared" si="0"/>
        <v>1000</v>
      </c>
      <c r="D26" s="103">
        <f t="shared" si="1"/>
        <v>0</v>
      </c>
      <c r="E26" s="106">
        <v>0</v>
      </c>
      <c r="F26" s="106">
        <v>0</v>
      </c>
      <c r="G26" s="102">
        <f t="shared" si="2"/>
        <v>1000</v>
      </c>
      <c r="H26" s="139">
        <v>0</v>
      </c>
      <c r="I26" s="107">
        <f>I27</f>
        <v>1000</v>
      </c>
    </row>
    <row r="27" customHeight="1" spans="1:9">
      <c r="A27" s="92">
        <v>2010702</v>
      </c>
      <c r="B27" s="114" t="s">
        <v>97</v>
      </c>
      <c r="C27" s="102">
        <f t="shared" si="0"/>
        <v>1000</v>
      </c>
      <c r="D27" s="103">
        <f t="shared" si="1"/>
        <v>0</v>
      </c>
      <c r="E27" s="106">
        <v>0</v>
      </c>
      <c r="F27" s="106">
        <v>0</v>
      </c>
      <c r="G27" s="102">
        <f t="shared" si="2"/>
        <v>1000</v>
      </c>
      <c r="H27" s="139">
        <v>0</v>
      </c>
      <c r="I27" s="107">
        <v>1000</v>
      </c>
    </row>
    <row r="28" customHeight="1" spans="1:9">
      <c r="A28" s="115">
        <v>20111</v>
      </c>
      <c r="B28" s="114" t="s">
        <v>110</v>
      </c>
      <c r="C28" s="102">
        <f t="shared" si="0"/>
        <v>359</v>
      </c>
      <c r="D28" s="103">
        <f t="shared" si="1"/>
        <v>339</v>
      </c>
      <c r="E28" s="106">
        <f>E29</f>
        <v>321</v>
      </c>
      <c r="F28" s="106">
        <f>F29</f>
        <v>18</v>
      </c>
      <c r="G28" s="102">
        <f t="shared" si="2"/>
        <v>20</v>
      </c>
      <c r="H28" s="139">
        <v>0</v>
      </c>
      <c r="I28" s="107">
        <f>I30</f>
        <v>20</v>
      </c>
    </row>
    <row r="29" customHeight="1" spans="1:9">
      <c r="A29" s="92">
        <v>2011101</v>
      </c>
      <c r="B29" s="114" t="s">
        <v>103</v>
      </c>
      <c r="C29" s="102">
        <f t="shared" si="0"/>
        <v>339</v>
      </c>
      <c r="D29" s="103">
        <f t="shared" si="1"/>
        <v>339</v>
      </c>
      <c r="E29" s="106">
        <v>321</v>
      </c>
      <c r="F29" s="106">
        <v>18</v>
      </c>
      <c r="G29" s="102">
        <f t="shared" si="2"/>
        <v>0</v>
      </c>
      <c r="H29" s="139">
        <v>0</v>
      </c>
      <c r="I29" s="107">
        <v>0</v>
      </c>
    </row>
    <row r="30" customHeight="1" spans="1:9">
      <c r="A30" s="92">
        <v>2011102</v>
      </c>
      <c r="B30" s="114" t="s">
        <v>97</v>
      </c>
      <c r="C30" s="102">
        <f t="shared" si="0"/>
        <v>20</v>
      </c>
      <c r="D30" s="103">
        <f t="shared" si="1"/>
        <v>0</v>
      </c>
      <c r="E30" s="106">
        <v>0</v>
      </c>
      <c r="F30" s="106">
        <v>0</v>
      </c>
      <c r="G30" s="102">
        <f t="shared" si="2"/>
        <v>20</v>
      </c>
      <c r="H30" s="139">
        <v>0</v>
      </c>
      <c r="I30" s="107">
        <v>20</v>
      </c>
    </row>
    <row r="31" customHeight="1" spans="1:9">
      <c r="A31" s="115">
        <v>20113</v>
      </c>
      <c r="B31" s="114" t="s">
        <v>111</v>
      </c>
      <c r="C31" s="102">
        <f t="shared" si="0"/>
        <v>888</v>
      </c>
      <c r="D31" s="103">
        <f t="shared" si="1"/>
        <v>678</v>
      </c>
      <c r="E31" s="106">
        <f>E32</f>
        <v>630</v>
      </c>
      <c r="F31" s="106">
        <f>F32</f>
        <v>48</v>
      </c>
      <c r="G31" s="102">
        <f t="shared" si="2"/>
        <v>210</v>
      </c>
      <c r="H31" s="139">
        <v>0</v>
      </c>
      <c r="I31" s="107">
        <f>I33</f>
        <v>210</v>
      </c>
    </row>
    <row r="32" customHeight="1" spans="1:9">
      <c r="A32" s="92">
        <v>2011301</v>
      </c>
      <c r="B32" s="114" t="s">
        <v>103</v>
      </c>
      <c r="C32" s="102">
        <f t="shared" si="0"/>
        <v>678</v>
      </c>
      <c r="D32" s="103">
        <f t="shared" si="1"/>
        <v>678</v>
      </c>
      <c r="E32" s="106">
        <v>630</v>
      </c>
      <c r="F32" s="106">
        <v>48</v>
      </c>
      <c r="G32" s="102">
        <f t="shared" si="2"/>
        <v>0</v>
      </c>
      <c r="H32" s="139">
        <v>0</v>
      </c>
      <c r="I32" s="107">
        <v>0</v>
      </c>
    </row>
    <row r="33" customHeight="1" spans="1:9">
      <c r="A33" s="92">
        <v>2011308</v>
      </c>
      <c r="B33" s="114" t="s">
        <v>112</v>
      </c>
      <c r="C33" s="102">
        <f t="shared" si="0"/>
        <v>210</v>
      </c>
      <c r="D33" s="103">
        <f t="shared" si="1"/>
        <v>0</v>
      </c>
      <c r="E33" s="106">
        <v>0</v>
      </c>
      <c r="F33" s="106">
        <v>0</v>
      </c>
      <c r="G33" s="102">
        <f t="shared" si="2"/>
        <v>210</v>
      </c>
      <c r="H33" s="139">
        <v>0</v>
      </c>
      <c r="I33" s="107">
        <v>210</v>
      </c>
    </row>
    <row r="34" customHeight="1" spans="1:9">
      <c r="A34" s="115">
        <v>20129</v>
      </c>
      <c r="B34" s="114" t="s">
        <v>113</v>
      </c>
      <c r="C34" s="102">
        <f t="shared" si="0"/>
        <v>30</v>
      </c>
      <c r="D34" s="103">
        <f t="shared" si="1"/>
        <v>0</v>
      </c>
      <c r="E34" s="106">
        <v>0</v>
      </c>
      <c r="F34" s="106">
        <v>0</v>
      </c>
      <c r="G34" s="102">
        <f t="shared" si="2"/>
        <v>30</v>
      </c>
      <c r="H34" s="139">
        <v>0</v>
      </c>
      <c r="I34" s="107">
        <f>I35</f>
        <v>30</v>
      </c>
    </row>
    <row r="35" customHeight="1" spans="1:9">
      <c r="A35" s="92">
        <v>2012902</v>
      </c>
      <c r="B35" s="114" t="s">
        <v>97</v>
      </c>
      <c r="C35" s="102">
        <f t="shared" si="0"/>
        <v>30</v>
      </c>
      <c r="D35" s="103">
        <f t="shared" si="1"/>
        <v>0</v>
      </c>
      <c r="E35" s="106">
        <v>0</v>
      </c>
      <c r="F35" s="106">
        <v>0</v>
      </c>
      <c r="G35" s="102">
        <f t="shared" si="2"/>
        <v>30</v>
      </c>
      <c r="H35" s="139">
        <v>0</v>
      </c>
      <c r="I35" s="107">
        <v>30</v>
      </c>
    </row>
    <row r="36" customHeight="1" spans="1:9">
      <c r="A36" s="115">
        <v>20131</v>
      </c>
      <c r="B36" s="114" t="s">
        <v>114</v>
      </c>
      <c r="C36" s="102">
        <f t="shared" si="0"/>
        <v>695</v>
      </c>
      <c r="D36" s="103">
        <f t="shared" si="1"/>
        <v>665</v>
      </c>
      <c r="E36" s="106">
        <f>E37</f>
        <v>625</v>
      </c>
      <c r="F36" s="106">
        <f>F37</f>
        <v>40</v>
      </c>
      <c r="G36" s="102">
        <f t="shared" si="2"/>
        <v>30</v>
      </c>
      <c r="H36" s="139">
        <v>0</v>
      </c>
      <c r="I36" s="107">
        <f>I38</f>
        <v>30</v>
      </c>
    </row>
    <row r="37" customHeight="1" spans="1:9">
      <c r="A37" s="92">
        <v>2013101</v>
      </c>
      <c r="B37" s="114" t="s">
        <v>103</v>
      </c>
      <c r="C37" s="102">
        <f t="shared" si="0"/>
        <v>665</v>
      </c>
      <c r="D37" s="103">
        <f t="shared" si="1"/>
        <v>665</v>
      </c>
      <c r="E37" s="106">
        <v>625</v>
      </c>
      <c r="F37" s="106">
        <v>40</v>
      </c>
      <c r="G37" s="102">
        <f t="shared" si="2"/>
        <v>0</v>
      </c>
      <c r="H37" s="139">
        <v>0</v>
      </c>
      <c r="I37" s="107">
        <v>0</v>
      </c>
    </row>
    <row r="38" customHeight="1" spans="1:9">
      <c r="A38" s="92">
        <v>2013102</v>
      </c>
      <c r="B38" s="114" t="s">
        <v>97</v>
      </c>
      <c r="C38" s="102">
        <f t="shared" si="0"/>
        <v>30</v>
      </c>
      <c r="D38" s="103">
        <f t="shared" si="1"/>
        <v>0</v>
      </c>
      <c r="E38" s="106">
        <v>0</v>
      </c>
      <c r="F38" s="106">
        <v>0</v>
      </c>
      <c r="G38" s="102">
        <f t="shared" si="2"/>
        <v>30</v>
      </c>
      <c r="H38" s="139">
        <v>0</v>
      </c>
      <c r="I38" s="107">
        <v>30</v>
      </c>
    </row>
    <row r="39" customHeight="1" spans="1:9">
      <c r="A39" s="115">
        <v>20136</v>
      </c>
      <c r="B39" s="114" t="s">
        <v>115</v>
      </c>
      <c r="C39" s="102">
        <f t="shared" si="0"/>
        <v>334</v>
      </c>
      <c r="D39" s="103">
        <f t="shared" si="1"/>
        <v>116</v>
      </c>
      <c r="E39" s="106">
        <f>E40</f>
        <v>103</v>
      </c>
      <c r="F39" s="106">
        <f>F40</f>
        <v>13</v>
      </c>
      <c r="G39" s="102">
        <f t="shared" si="2"/>
        <v>218</v>
      </c>
      <c r="H39" s="139">
        <v>0</v>
      </c>
      <c r="I39" s="107">
        <f>I41</f>
        <v>218</v>
      </c>
    </row>
    <row r="40" customHeight="1" spans="1:9">
      <c r="A40" s="92">
        <v>2013601</v>
      </c>
      <c r="B40" s="114" t="s">
        <v>103</v>
      </c>
      <c r="C40" s="102">
        <f t="shared" si="0"/>
        <v>116</v>
      </c>
      <c r="D40" s="103">
        <f t="shared" si="1"/>
        <v>116</v>
      </c>
      <c r="E40" s="106">
        <v>103</v>
      </c>
      <c r="F40" s="106">
        <v>13</v>
      </c>
      <c r="G40" s="102">
        <f t="shared" si="2"/>
        <v>0</v>
      </c>
      <c r="H40" s="139">
        <v>0</v>
      </c>
      <c r="I40" s="107">
        <v>0</v>
      </c>
    </row>
    <row r="41" customHeight="1" spans="1:9">
      <c r="A41" s="92">
        <v>2013602</v>
      </c>
      <c r="B41" s="114" t="s">
        <v>97</v>
      </c>
      <c r="C41" s="102">
        <f t="shared" si="0"/>
        <v>218</v>
      </c>
      <c r="D41" s="103">
        <f t="shared" si="1"/>
        <v>0</v>
      </c>
      <c r="E41" s="106">
        <v>0</v>
      </c>
      <c r="F41" s="106">
        <v>0</v>
      </c>
      <c r="G41" s="102">
        <f t="shared" si="2"/>
        <v>218</v>
      </c>
      <c r="H41" s="139">
        <v>0</v>
      </c>
      <c r="I41" s="107">
        <v>218</v>
      </c>
    </row>
    <row r="42" customHeight="1" spans="1:9">
      <c r="A42" s="115">
        <v>20138</v>
      </c>
      <c r="B42" s="114" t="s">
        <v>116</v>
      </c>
      <c r="C42" s="102">
        <f t="shared" si="0"/>
        <v>224</v>
      </c>
      <c r="D42" s="103">
        <f t="shared" si="1"/>
        <v>214</v>
      </c>
      <c r="E42" s="106">
        <f>E43</f>
        <v>145</v>
      </c>
      <c r="F42" s="106">
        <f>F43</f>
        <v>69</v>
      </c>
      <c r="G42" s="102">
        <f t="shared" si="2"/>
        <v>10</v>
      </c>
      <c r="H42" s="139">
        <v>0</v>
      </c>
      <c r="I42" s="107">
        <f>I44+I45</f>
        <v>10</v>
      </c>
    </row>
    <row r="43" customHeight="1" spans="1:9">
      <c r="A43" s="92">
        <v>2013801</v>
      </c>
      <c r="B43" s="114" t="s">
        <v>103</v>
      </c>
      <c r="C43" s="102">
        <f t="shared" si="0"/>
        <v>214</v>
      </c>
      <c r="D43" s="103">
        <f t="shared" si="1"/>
        <v>214</v>
      </c>
      <c r="E43" s="106">
        <v>145</v>
      </c>
      <c r="F43" s="106">
        <v>69</v>
      </c>
      <c r="G43" s="102">
        <f t="shared" si="2"/>
        <v>0</v>
      </c>
      <c r="H43" s="139">
        <v>0</v>
      </c>
      <c r="I43" s="107">
        <v>0</v>
      </c>
    </row>
    <row r="44" customHeight="1" spans="1:9">
      <c r="A44" s="92">
        <v>2013815</v>
      </c>
      <c r="B44" s="114" t="s">
        <v>117</v>
      </c>
      <c r="C44" s="102">
        <f t="shared" si="0"/>
        <v>2</v>
      </c>
      <c r="D44" s="103">
        <f t="shared" si="1"/>
        <v>0</v>
      </c>
      <c r="E44" s="106">
        <v>0</v>
      </c>
      <c r="F44" s="106">
        <v>0</v>
      </c>
      <c r="G44" s="102">
        <f t="shared" si="2"/>
        <v>2</v>
      </c>
      <c r="H44" s="139">
        <v>0</v>
      </c>
      <c r="I44" s="107">
        <v>2</v>
      </c>
    </row>
    <row r="45" customHeight="1" spans="1:9">
      <c r="A45" s="92">
        <v>2013816</v>
      </c>
      <c r="B45" s="114" t="s">
        <v>118</v>
      </c>
      <c r="C45" s="102">
        <f t="shared" si="0"/>
        <v>8</v>
      </c>
      <c r="D45" s="103">
        <f t="shared" si="1"/>
        <v>0</v>
      </c>
      <c r="E45" s="106">
        <v>0</v>
      </c>
      <c r="F45" s="106">
        <v>0</v>
      </c>
      <c r="G45" s="102">
        <f t="shared" si="2"/>
        <v>8</v>
      </c>
      <c r="H45" s="139">
        <v>0</v>
      </c>
      <c r="I45" s="107">
        <v>8</v>
      </c>
    </row>
    <row r="46" customHeight="1" spans="1:9">
      <c r="A46" s="115">
        <v>204</v>
      </c>
      <c r="B46" s="114" t="s">
        <v>119</v>
      </c>
      <c r="C46" s="102">
        <f t="shared" si="0"/>
        <v>1285</v>
      </c>
      <c r="D46" s="103">
        <f t="shared" si="1"/>
        <v>230</v>
      </c>
      <c r="E46" s="106">
        <f>E47+E52+E55</f>
        <v>162</v>
      </c>
      <c r="F46" s="106">
        <f>F47+F52+F55</f>
        <v>68</v>
      </c>
      <c r="G46" s="102">
        <f t="shared" si="2"/>
        <v>1055</v>
      </c>
      <c r="H46" s="139">
        <v>0</v>
      </c>
      <c r="I46" s="107">
        <f>I47+I52+I55</f>
        <v>1055</v>
      </c>
    </row>
    <row r="47" customHeight="1" spans="1:9">
      <c r="A47" s="115">
        <v>20402</v>
      </c>
      <c r="B47" s="114" t="s">
        <v>120</v>
      </c>
      <c r="C47" s="102">
        <f t="shared" si="0"/>
        <v>1225</v>
      </c>
      <c r="D47" s="103">
        <f t="shared" si="1"/>
        <v>209</v>
      </c>
      <c r="E47" s="106">
        <f>E48</f>
        <v>145</v>
      </c>
      <c r="F47" s="106">
        <f>F48</f>
        <v>64</v>
      </c>
      <c r="G47" s="102">
        <f t="shared" si="2"/>
        <v>1016</v>
      </c>
      <c r="H47" s="139">
        <v>0</v>
      </c>
      <c r="I47" s="107">
        <f>I49+I50+I51</f>
        <v>1016</v>
      </c>
    </row>
    <row r="48" customHeight="1" spans="1:9">
      <c r="A48" s="92">
        <v>2040201</v>
      </c>
      <c r="B48" s="114" t="s">
        <v>103</v>
      </c>
      <c r="C48" s="102">
        <f t="shared" si="0"/>
        <v>209</v>
      </c>
      <c r="D48" s="103">
        <f t="shared" si="1"/>
        <v>209</v>
      </c>
      <c r="E48" s="106">
        <v>145</v>
      </c>
      <c r="F48" s="106">
        <v>64</v>
      </c>
      <c r="G48" s="102">
        <f t="shared" si="2"/>
        <v>0</v>
      </c>
      <c r="H48" s="139">
        <v>0</v>
      </c>
      <c r="I48" s="107">
        <v>0</v>
      </c>
    </row>
    <row r="49" customHeight="1" spans="1:9">
      <c r="A49" s="92">
        <v>2040202</v>
      </c>
      <c r="B49" s="114" t="s">
        <v>97</v>
      </c>
      <c r="C49" s="102">
        <f t="shared" si="0"/>
        <v>533</v>
      </c>
      <c r="D49" s="103">
        <f t="shared" si="1"/>
        <v>0</v>
      </c>
      <c r="E49" s="106">
        <v>0</v>
      </c>
      <c r="F49" s="106">
        <v>0</v>
      </c>
      <c r="G49" s="102">
        <f t="shared" si="2"/>
        <v>533</v>
      </c>
      <c r="H49" s="139">
        <v>0</v>
      </c>
      <c r="I49" s="107">
        <v>533</v>
      </c>
    </row>
    <row r="50" customHeight="1" spans="1:9">
      <c r="A50" s="92">
        <v>2040203</v>
      </c>
      <c r="B50" s="114" t="s">
        <v>98</v>
      </c>
      <c r="C50" s="102">
        <f t="shared" si="0"/>
        <v>245</v>
      </c>
      <c r="D50" s="103">
        <f t="shared" si="1"/>
        <v>0</v>
      </c>
      <c r="E50" s="106">
        <v>0</v>
      </c>
      <c r="F50" s="106">
        <v>0</v>
      </c>
      <c r="G50" s="102">
        <f t="shared" si="2"/>
        <v>245</v>
      </c>
      <c r="H50" s="139">
        <v>0</v>
      </c>
      <c r="I50" s="107">
        <v>245</v>
      </c>
    </row>
    <row r="51" customHeight="1" spans="1:9">
      <c r="A51" s="92">
        <v>2040220</v>
      </c>
      <c r="B51" s="114" t="s">
        <v>121</v>
      </c>
      <c r="C51" s="102">
        <f t="shared" si="0"/>
        <v>238</v>
      </c>
      <c r="D51" s="103">
        <f t="shared" si="1"/>
        <v>0</v>
      </c>
      <c r="E51" s="106">
        <v>0</v>
      </c>
      <c r="F51" s="106">
        <v>0</v>
      </c>
      <c r="G51" s="102">
        <f t="shared" si="2"/>
        <v>238</v>
      </c>
      <c r="H51" s="139">
        <v>0</v>
      </c>
      <c r="I51" s="107">
        <v>238</v>
      </c>
    </row>
    <row r="52" customHeight="1" spans="1:9">
      <c r="A52" s="115">
        <v>20406</v>
      </c>
      <c r="B52" s="114" t="s">
        <v>122</v>
      </c>
      <c r="C52" s="102">
        <f t="shared" si="0"/>
        <v>24</v>
      </c>
      <c r="D52" s="103">
        <f t="shared" si="1"/>
        <v>21</v>
      </c>
      <c r="E52" s="106">
        <f>E53</f>
        <v>17</v>
      </c>
      <c r="F52" s="106">
        <f>F53</f>
        <v>4</v>
      </c>
      <c r="G52" s="102">
        <f t="shared" si="2"/>
        <v>3</v>
      </c>
      <c r="H52" s="139">
        <v>0</v>
      </c>
      <c r="I52" s="107">
        <f>I54</f>
        <v>3</v>
      </c>
    </row>
    <row r="53" customHeight="1" spans="1:9">
      <c r="A53" s="92">
        <v>2040601</v>
      </c>
      <c r="B53" s="114" t="s">
        <v>103</v>
      </c>
      <c r="C53" s="102">
        <f t="shared" si="0"/>
        <v>21</v>
      </c>
      <c r="D53" s="103">
        <f t="shared" si="1"/>
        <v>21</v>
      </c>
      <c r="E53" s="106">
        <v>17</v>
      </c>
      <c r="F53" s="106">
        <v>4</v>
      </c>
      <c r="G53" s="102">
        <f t="shared" si="2"/>
        <v>0</v>
      </c>
      <c r="H53" s="139">
        <v>0</v>
      </c>
      <c r="I53" s="107">
        <v>0</v>
      </c>
    </row>
    <row r="54" customHeight="1" spans="1:9">
      <c r="A54" s="92">
        <v>2040604</v>
      </c>
      <c r="B54" s="114" t="s">
        <v>123</v>
      </c>
      <c r="C54" s="102">
        <f t="shared" si="0"/>
        <v>3</v>
      </c>
      <c r="D54" s="103">
        <f t="shared" si="1"/>
        <v>0</v>
      </c>
      <c r="E54" s="106">
        <v>0</v>
      </c>
      <c r="F54" s="106">
        <v>0</v>
      </c>
      <c r="G54" s="102">
        <f t="shared" si="2"/>
        <v>3</v>
      </c>
      <c r="H54" s="139">
        <v>0</v>
      </c>
      <c r="I54" s="107">
        <v>3</v>
      </c>
    </row>
    <row r="55" customHeight="1" spans="1:9">
      <c r="A55" s="115">
        <v>20499</v>
      </c>
      <c r="B55" s="114" t="s">
        <v>124</v>
      </c>
      <c r="C55" s="102">
        <f t="shared" si="0"/>
        <v>36</v>
      </c>
      <c r="D55" s="103">
        <f t="shared" si="1"/>
        <v>0</v>
      </c>
      <c r="E55" s="106">
        <v>0</v>
      </c>
      <c r="F55" s="106">
        <v>0</v>
      </c>
      <c r="G55" s="102">
        <f t="shared" si="2"/>
        <v>36</v>
      </c>
      <c r="H55" s="139">
        <v>0</v>
      </c>
      <c r="I55" s="107">
        <f>I56</f>
        <v>36</v>
      </c>
    </row>
    <row r="56" customHeight="1" spans="1:9">
      <c r="A56" s="92">
        <v>2049999</v>
      </c>
      <c r="B56" s="114" t="s">
        <v>124</v>
      </c>
      <c r="C56" s="102">
        <f t="shared" si="0"/>
        <v>36</v>
      </c>
      <c r="D56" s="103">
        <f t="shared" si="1"/>
        <v>0</v>
      </c>
      <c r="E56" s="106">
        <v>0</v>
      </c>
      <c r="F56" s="106">
        <v>0</v>
      </c>
      <c r="G56" s="102">
        <f t="shared" si="2"/>
        <v>36</v>
      </c>
      <c r="H56" s="139">
        <v>0</v>
      </c>
      <c r="I56" s="107">
        <v>36</v>
      </c>
    </row>
    <row r="57" customHeight="1" spans="1:9">
      <c r="A57" s="115">
        <v>205</v>
      </c>
      <c r="B57" s="114" t="s">
        <v>125</v>
      </c>
      <c r="C57" s="102">
        <f t="shared" si="0"/>
        <v>4726</v>
      </c>
      <c r="D57" s="103">
        <f t="shared" si="1"/>
        <v>0</v>
      </c>
      <c r="E57" s="106">
        <v>0</v>
      </c>
      <c r="F57" s="106">
        <v>0</v>
      </c>
      <c r="G57" s="102">
        <f t="shared" si="2"/>
        <v>4726</v>
      </c>
      <c r="H57" s="139">
        <v>0</v>
      </c>
      <c r="I57" s="107">
        <f>I58</f>
        <v>4726</v>
      </c>
    </row>
    <row r="58" customHeight="1" spans="1:9">
      <c r="A58" s="115">
        <v>20502</v>
      </c>
      <c r="B58" s="114" t="s">
        <v>126</v>
      </c>
      <c r="C58" s="102">
        <f t="shared" si="0"/>
        <v>4726</v>
      </c>
      <c r="D58" s="103">
        <f t="shared" si="1"/>
        <v>0</v>
      </c>
      <c r="E58" s="106">
        <v>0</v>
      </c>
      <c r="F58" s="106">
        <v>0</v>
      </c>
      <c r="G58" s="102">
        <f t="shared" si="2"/>
        <v>4726</v>
      </c>
      <c r="H58" s="139">
        <v>0</v>
      </c>
      <c r="I58" s="107">
        <f>I61+I62+I59+I60</f>
        <v>4726</v>
      </c>
    </row>
    <row r="59" customHeight="1" spans="1:9">
      <c r="A59" s="92">
        <v>2050202</v>
      </c>
      <c r="B59" s="114" t="s">
        <v>127</v>
      </c>
      <c r="C59" s="102">
        <f t="shared" si="0"/>
        <v>240</v>
      </c>
      <c r="D59" s="103">
        <f t="shared" si="1"/>
        <v>0</v>
      </c>
      <c r="E59" s="106">
        <v>0</v>
      </c>
      <c r="F59" s="106">
        <v>0</v>
      </c>
      <c r="G59" s="102">
        <f t="shared" si="2"/>
        <v>240</v>
      </c>
      <c r="H59" s="139">
        <v>0</v>
      </c>
      <c r="I59" s="107">
        <v>240</v>
      </c>
    </row>
    <row r="60" customHeight="1" spans="1:9">
      <c r="A60" s="92">
        <v>2050203</v>
      </c>
      <c r="B60" s="114" t="s">
        <v>128</v>
      </c>
      <c r="C60" s="102">
        <f t="shared" si="0"/>
        <v>520</v>
      </c>
      <c r="D60" s="103">
        <f t="shared" si="1"/>
        <v>0</v>
      </c>
      <c r="E60" s="106">
        <v>0</v>
      </c>
      <c r="F60" s="106">
        <v>0</v>
      </c>
      <c r="G60" s="102">
        <f t="shared" si="2"/>
        <v>520</v>
      </c>
      <c r="H60" s="139">
        <v>0</v>
      </c>
      <c r="I60" s="107">
        <v>520</v>
      </c>
    </row>
    <row r="61" customHeight="1" spans="1:9">
      <c r="A61" s="92">
        <v>2050204</v>
      </c>
      <c r="B61" s="114" t="s">
        <v>129</v>
      </c>
      <c r="C61" s="102">
        <f t="shared" si="0"/>
        <v>3911</v>
      </c>
      <c r="D61" s="103">
        <f t="shared" si="1"/>
        <v>0</v>
      </c>
      <c r="E61" s="106">
        <v>0</v>
      </c>
      <c r="F61" s="106">
        <v>0</v>
      </c>
      <c r="G61" s="102">
        <f t="shared" si="2"/>
        <v>3911</v>
      </c>
      <c r="H61" s="139">
        <v>0</v>
      </c>
      <c r="I61" s="107">
        <v>3911</v>
      </c>
    </row>
    <row r="62" customHeight="1" spans="1:9">
      <c r="A62" s="92">
        <v>2050299</v>
      </c>
      <c r="B62" s="114" t="s">
        <v>130</v>
      </c>
      <c r="C62" s="102">
        <f t="shared" si="0"/>
        <v>55</v>
      </c>
      <c r="D62" s="103">
        <f t="shared" si="1"/>
        <v>0</v>
      </c>
      <c r="E62" s="106">
        <v>0</v>
      </c>
      <c r="F62" s="106">
        <v>0</v>
      </c>
      <c r="G62" s="102">
        <f t="shared" si="2"/>
        <v>55</v>
      </c>
      <c r="H62" s="139">
        <v>0</v>
      </c>
      <c r="I62" s="107">
        <v>55</v>
      </c>
    </row>
    <row r="63" customHeight="1" spans="1:9">
      <c r="A63" s="115">
        <v>206</v>
      </c>
      <c r="B63" s="114" t="s">
        <v>131</v>
      </c>
      <c r="C63" s="102">
        <f t="shared" si="0"/>
        <v>43</v>
      </c>
      <c r="D63" s="103">
        <f t="shared" si="1"/>
        <v>0</v>
      </c>
      <c r="E63" s="106">
        <v>0</v>
      </c>
      <c r="F63" s="106">
        <v>0</v>
      </c>
      <c r="G63" s="102">
        <f t="shared" si="2"/>
        <v>43</v>
      </c>
      <c r="H63" s="139">
        <v>0</v>
      </c>
      <c r="I63" s="107">
        <f>I64</f>
        <v>43</v>
      </c>
    </row>
    <row r="64" ht="12" customHeight="1" spans="1:9">
      <c r="A64" s="115">
        <v>20605</v>
      </c>
      <c r="B64" s="114" t="s">
        <v>132</v>
      </c>
      <c r="C64" s="102">
        <f t="shared" si="0"/>
        <v>43</v>
      </c>
      <c r="D64" s="103">
        <f t="shared" si="1"/>
        <v>0</v>
      </c>
      <c r="E64" s="106">
        <v>0</v>
      </c>
      <c r="F64" s="106">
        <v>0</v>
      </c>
      <c r="G64" s="102">
        <f t="shared" si="2"/>
        <v>43</v>
      </c>
      <c r="H64" s="139">
        <v>0</v>
      </c>
      <c r="I64" s="107">
        <f>I65</f>
        <v>43</v>
      </c>
    </row>
    <row r="65" spans="1:9">
      <c r="A65" s="92">
        <v>2060599</v>
      </c>
      <c r="B65" s="114" t="s">
        <v>133</v>
      </c>
      <c r="C65" s="102">
        <f t="shared" si="0"/>
        <v>43</v>
      </c>
      <c r="D65" s="103">
        <f t="shared" si="1"/>
        <v>0</v>
      </c>
      <c r="E65" s="106">
        <v>0</v>
      </c>
      <c r="F65" s="106">
        <v>0</v>
      </c>
      <c r="G65" s="102">
        <f t="shared" si="2"/>
        <v>43</v>
      </c>
      <c r="H65" s="139">
        <v>0</v>
      </c>
      <c r="I65" s="107">
        <v>43</v>
      </c>
    </row>
    <row r="66" customHeight="1" spans="1:9">
      <c r="A66" s="115">
        <v>208</v>
      </c>
      <c r="B66" s="114" t="s">
        <v>134</v>
      </c>
      <c r="C66" s="102">
        <f t="shared" si="0"/>
        <v>2534</v>
      </c>
      <c r="D66" s="103">
        <f t="shared" si="1"/>
        <v>856</v>
      </c>
      <c r="E66" s="106">
        <f>E67+E69+E72+E74+E76</f>
        <v>799</v>
      </c>
      <c r="F66" s="106">
        <f>F67+F69+F72+F74+F76</f>
        <v>57</v>
      </c>
      <c r="G66" s="102">
        <f t="shared" si="2"/>
        <v>1678</v>
      </c>
      <c r="H66" s="139">
        <v>0</v>
      </c>
      <c r="I66" s="107">
        <f>I69+I74+I76</f>
        <v>1678</v>
      </c>
    </row>
    <row r="67" customHeight="1" spans="1:9">
      <c r="A67" s="115">
        <v>20801</v>
      </c>
      <c r="B67" s="114" t="s">
        <v>135</v>
      </c>
      <c r="C67" s="102">
        <f t="shared" si="0"/>
        <v>806</v>
      </c>
      <c r="D67" s="103">
        <f t="shared" si="1"/>
        <v>806</v>
      </c>
      <c r="E67" s="106">
        <f>E68</f>
        <v>749</v>
      </c>
      <c r="F67" s="106">
        <f>F68</f>
        <v>57</v>
      </c>
      <c r="G67" s="102">
        <f t="shared" si="2"/>
        <v>0</v>
      </c>
      <c r="H67" s="139">
        <v>0</v>
      </c>
      <c r="I67" s="107">
        <v>0</v>
      </c>
    </row>
    <row r="68" customHeight="1" spans="1:9">
      <c r="A68" s="92">
        <v>2080101</v>
      </c>
      <c r="B68" s="114" t="s">
        <v>103</v>
      </c>
      <c r="C68" s="102">
        <f t="shared" si="0"/>
        <v>806</v>
      </c>
      <c r="D68" s="103">
        <f t="shared" si="1"/>
        <v>806</v>
      </c>
      <c r="E68" s="106">
        <v>749</v>
      </c>
      <c r="F68" s="106">
        <v>57</v>
      </c>
      <c r="G68" s="102">
        <f t="shared" si="2"/>
        <v>0</v>
      </c>
      <c r="H68" s="139">
        <v>0</v>
      </c>
      <c r="I68" s="107">
        <v>0</v>
      </c>
    </row>
    <row r="69" customHeight="1" spans="1:9">
      <c r="A69" s="115">
        <v>20802</v>
      </c>
      <c r="B69" s="114" t="s">
        <v>136</v>
      </c>
      <c r="C69" s="102">
        <f t="shared" si="0"/>
        <v>771</v>
      </c>
      <c r="D69" s="103">
        <f t="shared" si="1"/>
        <v>0</v>
      </c>
      <c r="E69" s="106">
        <v>0</v>
      </c>
      <c r="F69" s="106">
        <v>0</v>
      </c>
      <c r="G69" s="102">
        <f t="shared" si="2"/>
        <v>771</v>
      </c>
      <c r="H69" s="139">
        <v>0</v>
      </c>
      <c r="I69" s="107">
        <f>I70+I71</f>
        <v>771</v>
      </c>
    </row>
    <row r="70" customHeight="1" spans="1:9">
      <c r="A70" s="92">
        <v>2080202</v>
      </c>
      <c r="B70" s="114" t="s">
        <v>97</v>
      </c>
      <c r="C70" s="102">
        <f t="shared" si="0"/>
        <v>308</v>
      </c>
      <c r="D70" s="103">
        <f t="shared" si="1"/>
        <v>0</v>
      </c>
      <c r="E70" s="106">
        <v>0</v>
      </c>
      <c r="F70" s="106">
        <v>0</v>
      </c>
      <c r="G70" s="102">
        <f t="shared" si="2"/>
        <v>308</v>
      </c>
      <c r="H70" s="139">
        <v>0</v>
      </c>
      <c r="I70" s="107">
        <v>308</v>
      </c>
    </row>
    <row r="71" customHeight="1" spans="1:9">
      <c r="A71" s="92">
        <v>2080299</v>
      </c>
      <c r="B71" s="114" t="s">
        <v>137</v>
      </c>
      <c r="C71" s="102">
        <f t="shared" si="0"/>
        <v>463</v>
      </c>
      <c r="D71" s="103">
        <f t="shared" si="1"/>
        <v>0</v>
      </c>
      <c r="E71" s="106">
        <v>0</v>
      </c>
      <c r="F71" s="106">
        <v>0</v>
      </c>
      <c r="G71" s="102">
        <f t="shared" si="2"/>
        <v>463</v>
      </c>
      <c r="H71" s="139">
        <v>0</v>
      </c>
      <c r="I71" s="107">
        <v>463</v>
      </c>
    </row>
    <row r="72" customHeight="1" spans="1:9">
      <c r="A72" s="115">
        <v>20805</v>
      </c>
      <c r="B72" s="114" t="s">
        <v>138</v>
      </c>
      <c r="C72" s="102">
        <f t="shared" ref="C72:C100" si="3">D72+G72</f>
        <v>50</v>
      </c>
      <c r="D72" s="103">
        <f t="shared" ref="D72:D100" si="4">E72+F72</f>
        <v>50</v>
      </c>
      <c r="E72" s="106">
        <f>E73</f>
        <v>50</v>
      </c>
      <c r="F72" s="106">
        <f>F73</f>
        <v>0</v>
      </c>
      <c r="G72" s="102">
        <f t="shared" ref="G72:G100" si="5">H72+I72</f>
        <v>0</v>
      </c>
      <c r="H72" s="139">
        <v>0</v>
      </c>
      <c r="I72" s="107">
        <v>0</v>
      </c>
    </row>
    <row r="73" customHeight="1" spans="1:9">
      <c r="A73" s="92">
        <v>2080502</v>
      </c>
      <c r="B73" s="114" t="s">
        <v>139</v>
      </c>
      <c r="C73" s="102">
        <f t="shared" si="3"/>
        <v>50</v>
      </c>
      <c r="D73" s="103">
        <f t="shared" si="4"/>
        <v>50</v>
      </c>
      <c r="E73" s="106">
        <v>50</v>
      </c>
      <c r="F73" s="106">
        <v>0</v>
      </c>
      <c r="G73" s="102">
        <f t="shared" si="5"/>
        <v>0</v>
      </c>
      <c r="H73" s="139">
        <v>0</v>
      </c>
      <c r="I73" s="107">
        <v>0</v>
      </c>
    </row>
    <row r="74" customHeight="1" spans="1:9">
      <c r="A74" s="115">
        <v>20807</v>
      </c>
      <c r="B74" s="114" t="s">
        <v>140</v>
      </c>
      <c r="C74" s="102">
        <f t="shared" si="3"/>
        <v>490</v>
      </c>
      <c r="D74" s="103">
        <f t="shared" si="4"/>
        <v>0</v>
      </c>
      <c r="E74" s="106">
        <v>0</v>
      </c>
      <c r="F74" s="106">
        <v>0</v>
      </c>
      <c r="G74" s="102">
        <f t="shared" si="5"/>
        <v>490</v>
      </c>
      <c r="H74" s="139">
        <v>0</v>
      </c>
      <c r="I74" s="107">
        <f>I75</f>
        <v>490</v>
      </c>
    </row>
    <row r="75" customHeight="1" spans="1:9">
      <c r="A75" s="92">
        <v>2080799</v>
      </c>
      <c r="B75" s="114" t="s">
        <v>141</v>
      </c>
      <c r="C75" s="102">
        <f t="shared" si="3"/>
        <v>490</v>
      </c>
      <c r="D75" s="103">
        <f t="shared" si="4"/>
        <v>0</v>
      </c>
      <c r="E75" s="106">
        <v>0</v>
      </c>
      <c r="F75" s="106">
        <v>0</v>
      </c>
      <c r="G75" s="102">
        <f t="shared" si="5"/>
        <v>490</v>
      </c>
      <c r="H75" s="139">
        <v>0</v>
      </c>
      <c r="I75" s="107">
        <v>490</v>
      </c>
    </row>
    <row r="76" customHeight="1" spans="1:9">
      <c r="A76" s="115">
        <v>20819</v>
      </c>
      <c r="B76" s="114" t="s">
        <v>142</v>
      </c>
      <c r="C76" s="102">
        <f t="shared" si="3"/>
        <v>417</v>
      </c>
      <c r="D76" s="103">
        <f t="shared" si="4"/>
        <v>0</v>
      </c>
      <c r="E76" s="106">
        <v>0</v>
      </c>
      <c r="F76" s="106">
        <v>0</v>
      </c>
      <c r="G76" s="102">
        <f t="shared" si="5"/>
        <v>417</v>
      </c>
      <c r="H76" s="139">
        <v>0</v>
      </c>
      <c r="I76" s="107">
        <f>I77</f>
        <v>417</v>
      </c>
    </row>
    <row r="77" customHeight="1" spans="1:9">
      <c r="A77" s="92">
        <v>2081902</v>
      </c>
      <c r="B77" s="114" t="s">
        <v>143</v>
      </c>
      <c r="C77" s="102">
        <f t="shared" si="3"/>
        <v>417</v>
      </c>
      <c r="D77" s="103">
        <f t="shared" si="4"/>
        <v>0</v>
      </c>
      <c r="E77" s="106">
        <v>0</v>
      </c>
      <c r="F77" s="106">
        <v>0</v>
      </c>
      <c r="G77" s="102">
        <f t="shared" si="5"/>
        <v>417</v>
      </c>
      <c r="H77" s="139">
        <v>0</v>
      </c>
      <c r="I77" s="107">
        <v>417</v>
      </c>
    </row>
    <row r="78" customHeight="1" spans="1:9">
      <c r="A78" s="115">
        <v>211</v>
      </c>
      <c r="B78" s="114" t="s">
        <v>144</v>
      </c>
      <c r="C78" s="102">
        <f t="shared" si="3"/>
        <v>18319</v>
      </c>
      <c r="D78" s="103">
        <f t="shared" si="4"/>
        <v>430</v>
      </c>
      <c r="E78" s="106">
        <f>E79+E82</f>
        <v>327</v>
      </c>
      <c r="F78" s="106">
        <f>F79+F82</f>
        <v>103</v>
      </c>
      <c r="G78" s="102">
        <f t="shared" si="5"/>
        <v>17889</v>
      </c>
      <c r="H78" s="139">
        <v>0</v>
      </c>
      <c r="I78" s="107">
        <f>I79+I82</f>
        <v>17889</v>
      </c>
    </row>
    <row r="79" customHeight="1" spans="1:9">
      <c r="A79" s="115">
        <v>21101</v>
      </c>
      <c r="B79" s="114" t="s">
        <v>145</v>
      </c>
      <c r="C79" s="102">
        <f t="shared" si="3"/>
        <v>2018</v>
      </c>
      <c r="D79" s="103">
        <f t="shared" si="4"/>
        <v>430</v>
      </c>
      <c r="E79" s="106">
        <f>E80</f>
        <v>327</v>
      </c>
      <c r="F79" s="106">
        <f>F80</f>
        <v>103</v>
      </c>
      <c r="G79" s="102">
        <f t="shared" si="5"/>
        <v>1588</v>
      </c>
      <c r="H79" s="139">
        <v>0</v>
      </c>
      <c r="I79" s="107">
        <f>I81</f>
        <v>1588</v>
      </c>
    </row>
    <row r="80" customHeight="1" spans="1:9">
      <c r="A80" s="92">
        <v>2110101</v>
      </c>
      <c r="B80" s="114" t="s">
        <v>103</v>
      </c>
      <c r="C80" s="102">
        <f t="shared" si="3"/>
        <v>430</v>
      </c>
      <c r="D80" s="103">
        <f t="shared" si="4"/>
        <v>430</v>
      </c>
      <c r="E80" s="106">
        <v>327</v>
      </c>
      <c r="F80" s="106">
        <v>103</v>
      </c>
      <c r="G80" s="102">
        <f t="shared" si="5"/>
        <v>0</v>
      </c>
      <c r="H80" s="139">
        <v>0</v>
      </c>
      <c r="I80" s="107"/>
    </row>
    <row r="81" customHeight="1" spans="1:9">
      <c r="A81" s="92">
        <v>2110199</v>
      </c>
      <c r="B81" s="114" t="s">
        <v>146</v>
      </c>
      <c r="C81" s="102">
        <f t="shared" si="3"/>
        <v>1588</v>
      </c>
      <c r="D81" s="103">
        <f t="shared" si="4"/>
        <v>0</v>
      </c>
      <c r="E81" s="106">
        <v>0</v>
      </c>
      <c r="F81" s="106">
        <v>0</v>
      </c>
      <c r="G81" s="102">
        <f t="shared" si="5"/>
        <v>1588</v>
      </c>
      <c r="H81" s="139">
        <v>0</v>
      </c>
      <c r="I81" s="107">
        <v>1588</v>
      </c>
    </row>
    <row r="82" customHeight="1" spans="1:9">
      <c r="A82" s="115">
        <v>21103</v>
      </c>
      <c r="B82" s="114" t="s">
        <v>147</v>
      </c>
      <c r="C82" s="102">
        <f t="shared" si="3"/>
        <v>16301</v>
      </c>
      <c r="D82" s="103">
        <f t="shared" si="4"/>
        <v>0</v>
      </c>
      <c r="E82" s="106">
        <v>0</v>
      </c>
      <c r="F82" s="106">
        <v>0</v>
      </c>
      <c r="G82" s="102">
        <f t="shared" si="5"/>
        <v>16301</v>
      </c>
      <c r="H82" s="139">
        <v>0</v>
      </c>
      <c r="I82" s="107">
        <f>I83+I84</f>
        <v>16301</v>
      </c>
    </row>
    <row r="83" customHeight="1" spans="1:9">
      <c r="A83" s="92">
        <v>2110301</v>
      </c>
      <c r="B83" s="114" t="s">
        <v>148</v>
      </c>
      <c r="C83" s="102">
        <f t="shared" si="3"/>
        <v>25</v>
      </c>
      <c r="D83" s="103">
        <f t="shared" si="4"/>
        <v>0</v>
      </c>
      <c r="E83" s="106">
        <v>0</v>
      </c>
      <c r="F83" s="106">
        <v>0</v>
      </c>
      <c r="G83" s="102">
        <f t="shared" si="5"/>
        <v>25</v>
      </c>
      <c r="H83" s="139">
        <v>0</v>
      </c>
      <c r="I83" s="107">
        <v>25</v>
      </c>
    </row>
    <row r="84" customHeight="1" spans="1:9">
      <c r="A84" s="92">
        <v>2110302</v>
      </c>
      <c r="B84" s="114" t="s">
        <v>149</v>
      </c>
      <c r="C84" s="102">
        <f t="shared" si="3"/>
        <v>16276</v>
      </c>
      <c r="D84" s="103">
        <f t="shared" si="4"/>
        <v>0</v>
      </c>
      <c r="E84" s="106">
        <v>0</v>
      </c>
      <c r="F84" s="106">
        <v>0</v>
      </c>
      <c r="G84" s="102">
        <f t="shared" si="5"/>
        <v>16276</v>
      </c>
      <c r="H84" s="139">
        <v>0</v>
      </c>
      <c r="I84" s="107">
        <v>16276</v>
      </c>
    </row>
    <row r="85" customHeight="1" spans="1:9">
      <c r="A85" s="115">
        <v>212</v>
      </c>
      <c r="B85" s="114" t="s">
        <v>150</v>
      </c>
      <c r="C85" s="102">
        <f t="shared" si="3"/>
        <v>280490</v>
      </c>
      <c r="D85" s="103">
        <f t="shared" si="4"/>
        <v>2130</v>
      </c>
      <c r="E85" s="106">
        <f>E86+E91+E94+E101</f>
        <v>1878</v>
      </c>
      <c r="F85" s="106">
        <f>F86+F91+F94+F101</f>
        <v>252</v>
      </c>
      <c r="G85" s="102">
        <f t="shared" si="5"/>
        <v>278360</v>
      </c>
      <c r="H85" s="139">
        <v>0</v>
      </c>
      <c r="I85" s="107">
        <f>I86+I91+I94+I101+I96+I99</f>
        <v>278360</v>
      </c>
    </row>
    <row r="86" customHeight="1" spans="1:9">
      <c r="A86" s="115">
        <v>21201</v>
      </c>
      <c r="B86" s="114" t="s">
        <v>151</v>
      </c>
      <c r="C86" s="102">
        <f t="shared" si="3"/>
        <v>7386</v>
      </c>
      <c r="D86" s="103">
        <f t="shared" si="4"/>
        <v>2130</v>
      </c>
      <c r="E86" s="106">
        <f>E87</f>
        <v>1878</v>
      </c>
      <c r="F86" s="106">
        <f>F87</f>
        <v>252</v>
      </c>
      <c r="G86" s="102">
        <f t="shared" si="5"/>
        <v>5256</v>
      </c>
      <c r="H86" s="139">
        <v>0</v>
      </c>
      <c r="I86" s="107">
        <f>I89+I90+I88</f>
        <v>5256</v>
      </c>
    </row>
    <row r="87" customHeight="1" spans="1:9">
      <c r="A87" s="92">
        <v>2120101</v>
      </c>
      <c r="B87" s="114" t="s">
        <v>103</v>
      </c>
      <c r="C87" s="102">
        <f t="shared" si="3"/>
        <v>2130</v>
      </c>
      <c r="D87" s="103">
        <f t="shared" si="4"/>
        <v>2130</v>
      </c>
      <c r="E87" s="106">
        <f>1006+872</f>
        <v>1878</v>
      </c>
      <c r="F87" s="106">
        <f>97+155</f>
        <v>252</v>
      </c>
      <c r="G87" s="102">
        <f t="shared" si="5"/>
        <v>0</v>
      </c>
      <c r="H87" s="139">
        <v>0</v>
      </c>
      <c r="I87" s="107">
        <v>0</v>
      </c>
    </row>
    <row r="88" customHeight="1" spans="1:9">
      <c r="A88" s="92">
        <v>2120102</v>
      </c>
      <c r="B88" s="114" t="s">
        <v>97</v>
      </c>
      <c r="C88" s="102">
        <f t="shared" si="3"/>
        <v>1199</v>
      </c>
      <c r="D88" s="103">
        <f t="shared" si="4"/>
        <v>0</v>
      </c>
      <c r="E88" s="106">
        <v>0</v>
      </c>
      <c r="F88" s="106">
        <v>0</v>
      </c>
      <c r="G88" s="102">
        <f t="shared" si="5"/>
        <v>1199</v>
      </c>
      <c r="H88" s="139">
        <v>0</v>
      </c>
      <c r="I88" s="107">
        <v>1199</v>
      </c>
    </row>
    <row r="89" customHeight="1" spans="1:9">
      <c r="A89" s="92">
        <v>2120103</v>
      </c>
      <c r="B89" s="114" t="s">
        <v>98</v>
      </c>
      <c r="C89" s="102">
        <f t="shared" si="3"/>
        <v>450</v>
      </c>
      <c r="D89" s="103">
        <f t="shared" si="4"/>
        <v>0</v>
      </c>
      <c r="E89" s="106">
        <v>0</v>
      </c>
      <c r="F89" s="106">
        <v>0</v>
      </c>
      <c r="G89" s="102">
        <f t="shared" si="5"/>
        <v>450</v>
      </c>
      <c r="H89" s="139">
        <v>0</v>
      </c>
      <c r="I89" s="107">
        <v>450</v>
      </c>
    </row>
    <row r="90" customHeight="1" spans="1:9">
      <c r="A90" s="92">
        <v>2120104</v>
      </c>
      <c r="B90" s="114" t="s">
        <v>152</v>
      </c>
      <c r="C90" s="102">
        <f t="shared" si="3"/>
        <v>3607</v>
      </c>
      <c r="D90" s="103">
        <f t="shared" si="4"/>
        <v>0</v>
      </c>
      <c r="E90" s="106">
        <v>0</v>
      </c>
      <c r="F90" s="106">
        <v>0</v>
      </c>
      <c r="G90" s="102">
        <f t="shared" si="5"/>
        <v>3607</v>
      </c>
      <c r="H90" s="139">
        <v>0</v>
      </c>
      <c r="I90" s="107">
        <v>3607</v>
      </c>
    </row>
    <row r="91" customHeight="1" spans="1:9">
      <c r="A91" s="115">
        <v>21203</v>
      </c>
      <c r="B91" s="114" t="s">
        <v>153</v>
      </c>
      <c r="C91" s="102">
        <f t="shared" si="3"/>
        <v>54632</v>
      </c>
      <c r="D91" s="103">
        <f t="shared" si="4"/>
        <v>0</v>
      </c>
      <c r="E91" s="106">
        <v>0</v>
      </c>
      <c r="F91" s="106">
        <v>0</v>
      </c>
      <c r="G91" s="102">
        <f t="shared" si="5"/>
        <v>54632</v>
      </c>
      <c r="H91" s="139">
        <v>0</v>
      </c>
      <c r="I91" s="107">
        <f>I93+I92</f>
        <v>54632</v>
      </c>
    </row>
    <row r="92" customHeight="1" spans="1:9">
      <c r="A92" s="92">
        <v>2120303</v>
      </c>
      <c r="B92" s="114" t="s">
        <v>154</v>
      </c>
      <c r="C92" s="102">
        <f t="shared" si="3"/>
        <v>54620</v>
      </c>
      <c r="D92" s="103">
        <f t="shared" si="4"/>
        <v>0</v>
      </c>
      <c r="E92" s="106">
        <v>0</v>
      </c>
      <c r="F92" s="106">
        <v>0</v>
      </c>
      <c r="G92" s="102">
        <f t="shared" si="5"/>
        <v>54620</v>
      </c>
      <c r="H92" s="139">
        <v>0</v>
      </c>
      <c r="I92" s="107">
        <v>54620</v>
      </c>
    </row>
    <row r="93" customHeight="1" spans="1:9">
      <c r="A93" s="92">
        <v>2120399</v>
      </c>
      <c r="B93" s="114" t="s">
        <v>155</v>
      </c>
      <c r="C93" s="102">
        <f t="shared" si="3"/>
        <v>12</v>
      </c>
      <c r="D93" s="103">
        <f t="shared" si="4"/>
        <v>0</v>
      </c>
      <c r="E93" s="106">
        <v>0</v>
      </c>
      <c r="F93" s="106">
        <v>0</v>
      </c>
      <c r="G93" s="102">
        <f t="shared" si="5"/>
        <v>12</v>
      </c>
      <c r="H93" s="139">
        <v>0</v>
      </c>
      <c r="I93" s="107">
        <v>12</v>
      </c>
    </row>
    <row r="94" customHeight="1" spans="1:9">
      <c r="A94" s="115">
        <v>21205</v>
      </c>
      <c r="B94" s="114" t="s">
        <v>156</v>
      </c>
      <c r="C94" s="102">
        <f t="shared" si="3"/>
        <v>4949</v>
      </c>
      <c r="D94" s="103">
        <f t="shared" si="4"/>
        <v>0</v>
      </c>
      <c r="E94" s="106">
        <v>0</v>
      </c>
      <c r="F94" s="106">
        <v>0</v>
      </c>
      <c r="G94" s="102">
        <f t="shared" si="5"/>
        <v>4949</v>
      </c>
      <c r="H94" s="139">
        <v>0</v>
      </c>
      <c r="I94" s="107">
        <f>I95</f>
        <v>4949</v>
      </c>
    </row>
    <row r="95" customHeight="1" spans="1:9">
      <c r="A95" s="92">
        <v>2120501</v>
      </c>
      <c r="B95" s="114" t="s">
        <v>156</v>
      </c>
      <c r="C95" s="102">
        <f t="shared" si="3"/>
        <v>4949</v>
      </c>
      <c r="D95" s="103">
        <f t="shared" si="4"/>
        <v>0</v>
      </c>
      <c r="E95" s="106">
        <v>0</v>
      </c>
      <c r="F95" s="106">
        <v>0</v>
      </c>
      <c r="G95" s="102">
        <f t="shared" si="5"/>
        <v>4949</v>
      </c>
      <c r="H95" s="139">
        <v>0</v>
      </c>
      <c r="I95" s="107">
        <v>4949</v>
      </c>
    </row>
    <row r="96" customHeight="1" spans="1:9">
      <c r="A96" s="115">
        <v>21208</v>
      </c>
      <c r="B96" s="114" t="s">
        <v>157</v>
      </c>
      <c r="C96" s="102">
        <f t="shared" si="3"/>
        <v>207273</v>
      </c>
      <c r="D96" s="103">
        <f t="shared" si="4"/>
        <v>0</v>
      </c>
      <c r="E96" s="106">
        <v>0</v>
      </c>
      <c r="F96" s="106">
        <v>0</v>
      </c>
      <c r="G96" s="102">
        <f t="shared" si="5"/>
        <v>207273</v>
      </c>
      <c r="H96" s="139">
        <v>0</v>
      </c>
      <c r="I96" s="107">
        <f>I97+I98</f>
        <v>207273</v>
      </c>
    </row>
    <row r="97" customHeight="1" spans="1:9">
      <c r="A97" s="92">
        <v>2120801</v>
      </c>
      <c r="B97" s="114" t="s">
        <v>158</v>
      </c>
      <c r="C97" s="102">
        <f t="shared" si="3"/>
        <v>110111</v>
      </c>
      <c r="D97" s="103">
        <f t="shared" si="4"/>
        <v>0</v>
      </c>
      <c r="E97" s="106">
        <v>0</v>
      </c>
      <c r="F97" s="106">
        <v>0</v>
      </c>
      <c r="G97" s="102">
        <f t="shared" si="5"/>
        <v>110111</v>
      </c>
      <c r="H97" s="139">
        <v>0</v>
      </c>
      <c r="I97" s="107">
        <v>110111</v>
      </c>
    </row>
    <row r="98" customHeight="1" spans="1:9">
      <c r="A98" s="92">
        <v>2120802</v>
      </c>
      <c r="B98" s="114" t="s">
        <v>159</v>
      </c>
      <c r="C98" s="102">
        <f t="shared" si="3"/>
        <v>97162</v>
      </c>
      <c r="D98" s="103">
        <f t="shared" si="4"/>
        <v>0</v>
      </c>
      <c r="E98" s="106">
        <v>0</v>
      </c>
      <c r="F98" s="106">
        <v>0</v>
      </c>
      <c r="G98" s="102">
        <f t="shared" si="5"/>
        <v>97162</v>
      </c>
      <c r="H98" s="139">
        <v>0</v>
      </c>
      <c r="I98" s="107">
        <v>97162</v>
      </c>
    </row>
    <row r="99" customHeight="1" spans="1:9">
      <c r="A99" s="115">
        <v>21213</v>
      </c>
      <c r="B99" s="114" t="s">
        <v>160</v>
      </c>
      <c r="C99" s="102">
        <f t="shared" si="3"/>
        <v>1000</v>
      </c>
      <c r="D99" s="103">
        <f t="shared" si="4"/>
        <v>0</v>
      </c>
      <c r="E99" s="106">
        <v>0</v>
      </c>
      <c r="F99" s="106">
        <v>0</v>
      </c>
      <c r="G99" s="102">
        <f t="shared" si="5"/>
        <v>1000</v>
      </c>
      <c r="H99" s="139">
        <v>0</v>
      </c>
      <c r="I99" s="107">
        <f>I100</f>
        <v>1000</v>
      </c>
    </row>
    <row r="100" customHeight="1" spans="1:9">
      <c r="A100" s="92">
        <v>2121399</v>
      </c>
      <c r="B100" s="114" t="s">
        <v>161</v>
      </c>
      <c r="C100" s="102">
        <f t="shared" si="3"/>
        <v>1000</v>
      </c>
      <c r="D100" s="103">
        <f t="shared" si="4"/>
        <v>0</v>
      </c>
      <c r="E100" s="106">
        <v>0</v>
      </c>
      <c r="F100" s="106">
        <v>0</v>
      </c>
      <c r="G100" s="102">
        <f t="shared" si="5"/>
        <v>1000</v>
      </c>
      <c r="H100" s="139">
        <v>0</v>
      </c>
      <c r="I100" s="107">
        <v>1000</v>
      </c>
    </row>
    <row r="101" customHeight="1" spans="1:9">
      <c r="A101" s="115">
        <v>21299</v>
      </c>
      <c r="B101" s="114" t="s">
        <v>162</v>
      </c>
      <c r="C101" s="102">
        <f t="shared" ref="C101:C135" si="6">D101+G101</f>
        <v>5250</v>
      </c>
      <c r="D101" s="103">
        <f t="shared" ref="D101:D135" si="7">E101+F101</f>
        <v>0</v>
      </c>
      <c r="E101" s="106">
        <v>0</v>
      </c>
      <c r="F101" s="106">
        <v>0</v>
      </c>
      <c r="G101" s="102">
        <f t="shared" ref="G101:G135" si="8">H101+I101</f>
        <v>5250</v>
      </c>
      <c r="H101" s="139">
        <v>0</v>
      </c>
      <c r="I101" s="107">
        <f>I102</f>
        <v>5250</v>
      </c>
    </row>
    <row r="102" customHeight="1" spans="1:9">
      <c r="A102" s="92">
        <v>2129999</v>
      </c>
      <c r="B102" s="114" t="s">
        <v>162</v>
      </c>
      <c r="C102" s="102">
        <f t="shared" si="6"/>
        <v>5250</v>
      </c>
      <c r="D102" s="103">
        <f t="shared" si="7"/>
        <v>0</v>
      </c>
      <c r="E102" s="106">
        <v>0</v>
      </c>
      <c r="F102" s="106">
        <v>0</v>
      </c>
      <c r="G102" s="102">
        <f t="shared" si="8"/>
        <v>5250</v>
      </c>
      <c r="H102" s="139">
        <v>0</v>
      </c>
      <c r="I102" s="107">
        <f>5070+180</f>
        <v>5250</v>
      </c>
    </row>
    <row r="103" customHeight="1" spans="1:9">
      <c r="A103" s="115">
        <v>213</v>
      </c>
      <c r="B103" s="114" t="s">
        <v>163</v>
      </c>
      <c r="C103" s="102">
        <f t="shared" si="6"/>
        <v>1300</v>
      </c>
      <c r="D103" s="103">
        <f t="shared" si="7"/>
        <v>63</v>
      </c>
      <c r="E103" s="106">
        <f>E104+E107+E109</f>
        <v>43</v>
      </c>
      <c r="F103" s="106">
        <f>F104+F107+F109</f>
        <v>20</v>
      </c>
      <c r="G103" s="102">
        <f t="shared" si="8"/>
        <v>1237</v>
      </c>
      <c r="H103" s="139">
        <v>0</v>
      </c>
      <c r="I103" s="107">
        <f>I104+I109+I107</f>
        <v>1237</v>
      </c>
    </row>
    <row r="104" customHeight="1" spans="1:9">
      <c r="A104" s="115">
        <v>21302</v>
      </c>
      <c r="B104" s="114" t="s">
        <v>164</v>
      </c>
      <c r="C104" s="102">
        <f t="shared" si="6"/>
        <v>71</v>
      </c>
      <c r="D104" s="103">
        <f t="shared" si="7"/>
        <v>63</v>
      </c>
      <c r="E104" s="106">
        <f>E105</f>
        <v>43</v>
      </c>
      <c r="F104" s="106">
        <f>F105</f>
        <v>20</v>
      </c>
      <c r="G104" s="102">
        <f t="shared" si="8"/>
        <v>8</v>
      </c>
      <c r="H104" s="139">
        <v>0</v>
      </c>
      <c r="I104" s="107">
        <f>I106</f>
        <v>8</v>
      </c>
    </row>
    <row r="105" customHeight="1" spans="1:9">
      <c r="A105" s="92">
        <v>2130201</v>
      </c>
      <c r="B105" s="114" t="s">
        <v>103</v>
      </c>
      <c r="C105" s="102">
        <f t="shared" si="6"/>
        <v>63</v>
      </c>
      <c r="D105" s="103">
        <f t="shared" si="7"/>
        <v>63</v>
      </c>
      <c r="E105" s="106">
        <v>43</v>
      </c>
      <c r="F105" s="106">
        <v>20</v>
      </c>
      <c r="G105" s="102">
        <f t="shared" si="8"/>
        <v>0</v>
      </c>
      <c r="H105" s="139">
        <v>0</v>
      </c>
      <c r="I105" s="107">
        <v>0</v>
      </c>
    </row>
    <row r="106" customHeight="1" spans="1:9">
      <c r="A106" s="92">
        <v>2130202</v>
      </c>
      <c r="B106" s="114" t="s">
        <v>98</v>
      </c>
      <c r="C106" s="102">
        <f t="shared" si="6"/>
        <v>8</v>
      </c>
      <c r="D106" s="103">
        <f t="shared" si="7"/>
        <v>0</v>
      </c>
      <c r="E106" s="106">
        <v>0</v>
      </c>
      <c r="F106" s="106">
        <v>0</v>
      </c>
      <c r="G106" s="102">
        <f t="shared" si="8"/>
        <v>8</v>
      </c>
      <c r="H106" s="139">
        <v>0</v>
      </c>
      <c r="I106" s="107">
        <v>8</v>
      </c>
    </row>
    <row r="107" customHeight="1" spans="1:9">
      <c r="A107" s="115">
        <v>21303</v>
      </c>
      <c r="B107" s="114" t="s">
        <v>165</v>
      </c>
      <c r="C107" s="102">
        <f t="shared" si="6"/>
        <v>34</v>
      </c>
      <c r="D107" s="103">
        <f t="shared" si="7"/>
        <v>0</v>
      </c>
      <c r="E107" s="106">
        <v>0</v>
      </c>
      <c r="F107" s="106">
        <v>0</v>
      </c>
      <c r="G107" s="102">
        <f t="shared" si="8"/>
        <v>34</v>
      </c>
      <c r="H107" s="139">
        <v>0</v>
      </c>
      <c r="I107" s="107">
        <f>I108</f>
        <v>34</v>
      </c>
    </row>
    <row r="108" customHeight="1" spans="1:9">
      <c r="A108" s="92">
        <v>2130310</v>
      </c>
      <c r="B108" s="114" t="s">
        <v>166</v>
      </c>
      <c r="C108" s="102">
        <f t="shared" si="6"/>
        <v>34</v>
      </c>
      <c r="D108" s="103">
        <f t="shared" si="7"/>
        <v>0</v>
      </c>
      <c r="E108" s="106">
        <v>0</v>
      </c>
      <c r="F108" s="106">
        <v>0</v>
      </c>
      <c r="G108" s="102">
        <f t="shared" si="8"/>
        <v>34</v>
      </c>
      <c r="H108" s="139">
        <v>0</v>
      </c>
      <c r="I108" s="107">
        <v>34</v>
      </c>
    </row>
    <row r="109" customHeight="1" spans="1:9">
      <c r="A109" s="115">
        <v>21305</v>
      </c>
      <c r="B109" s="114" t="s">
        <v>167</v>
      </c>
      <c r="C109" s="102">
        <f t="shared" si="6"/>
        <v>1195</v>
      </c>
      <c r="D109" s="103">
        <f t="shared" si="7"/>
        <v>0</v>
      </c>
      <c r="E109" s="106">
        <v>0</v>
      </c>
      <c r="F109" s="106">
        <v>0</v>
      </c>
      <c r="G109" s="102">
        <f t="shared" si="8"/>
        <v>1195</v>
      </c>
      <c r="H109" s="139">
        <v>0</v>
      </c>
      <c r="I109" s="107">
        <f>I111+I110</f>
        <v>1195</v>
      </c>
    </row>
    <row r="110" customHeight="1" spans="1:9">
      <c r="A110" s="92">
        <v>2130505</v>
      </c>
      <c r="B110" s="114" t="s">
        <v>168</v>
      </c>
      <c r="C110" s="102">
        <f t="shared" si="6"/>
        <v>1190</v>
      </c>
      <c r="D110" s="103">
        <f t="shared" si="7"/>
        <v>0</v>
      </c>
      <c r="E110" s="106">
        <v>0</v>
      </c>
      <c r="F110" s="106">
        <v>0</v>
      </c>
      <c r="G110" s="102">
        <f t="shared" si="8"/>
        <v>1190</v>
      </c>
      <c r="H110" s="139">
        <v>0</v>
      </c>
      <c r="I110" s="107">
        <v>1190</v>
      </c>
    </row>
    <row r="111" customHeight="1" spans="1:9">
      <c r="A111" s="92">
        <v>2130599</v>
      </c>
      <c r="B111" s="114" t="s">
        <v>169</v>
      </c>
      <c r="C111" s="102">
        <f t="shared" si="6"/>
        <v>5</v>
      </c>
      <c r="D111" s="103">
        <f t="shared" si="7"/>
        <v>0</v>
      </c>
      <c r="E111" s="106">
        <v>0</v>
      </c>
      <c r="F111" s="106">
        <v>0</v>
      </c>
      <c r="G111" s="102">
        <f t="shared" si="8"/>
        <v>5</v>
      </c>
      <c r="H111" s="139">
        <v>0</v>
      </c>
      <c r="I111" s="107">
        <v>5</v>
      </c>
    </row>
    <row r="112" customHeight="1" spans="1:9">
      <c r="A112" s="115">
        <v>214</v>
      </c>
      <c r="B112" s="114" t="s">
        <v>170</v>
      </c>
      <c r="C112" s="102">
        <f t="shared" si="6"/>
        <v>649</v>
      </c>
      <c r="D112" s="103">
        <f t="shared" si="7"/>
        <v>0</v>
      </c>
      <c r="E112" s="106">
        <v>0</v>
      </c>
      <c r="F112" s="106">
        <v>0</v>
      </c>
      <c r="G112" s="102">
        <f t="shared" si="8"/>
        <v>649</v>
      </c>
      <c r="H112" s="139">
        <v>0</v>
      </c>
      <c r="I112" s="107">
        <f>I113</f>
        <v>649</v>
      </c>
    </row>
    <row r="113" customHeight="1" spans="1:9">
      <c r="A113" s="115">
        <v>21499</v>
      </c>
      <c r="B113" s="114" t="s">
        <v>171</v>
      </c>
      <c r="C113" s="102">
        <f t="shared" si="6"/>
        <v>649</v>
      </c>
      <c r="D113" s="103">
        <f t="shared" si="7"/>
        <v>0</v>
      </c>
      <c r="E113" s="106">
        <v>0</v>
      </c>
      <c r="F113" s="106">
        <v>0</v>
      </c>
      <c r="G113" s="102">
        <f t="shared" si="8"/>
        <v>649</v>
      </c>
      <c r="H113" s="139">
        <v>0</v>
      </c>
      <c r="I113" s="107">
        <f>I114</f>
        <v>649</v>
      </c>
    </row>
    <row r="114" customHeight="1" spans="1:9">
      <c r="A114" s="92">
        <v>2149901</v>
      </c>
      <c r="B114" s="114" t="s">
        <v>172</v>
      </c>
      <c r="C114" s="102">
        <f t="shared" si="6"/>
        <v>649</v>
      </c>
      <c r="D114" s="103">
        <f t="shared" si="7"/>
        <v>0</v>
      </c>
      <c r="E114" s="106">
        <v>0</v>
      </c>
      <c r="F114" s="106">
        <v>0</v>
      </c>
      <c r="G114" s="102">
        <f t="shared" si="8"/>
        <v>649</v>
      </c>
      <c r="H114" s="139">
        <v>0</v>
      </c>
      <c r="I114" s="107">
        <v>649</v>
      </c>
    </row>
    <row r="115" customHeight="1" spans="1:9">
      <c r="A115" s="115">
        <v>215</v>
      </c>
      <c r="B115" s="114" t="s">
        <v>173</v>
      </c>
      <c r="C115" s="102">
        <f t="shared" si="6"/>
        <v>131100</v>
      </c>
      <c r="D115" s="103">
        <f t="shared" si="7"/>
        <v>0</v>
      </c>
      <c r="E115" s="106">
        <v>0</v>
      </c>
      <c r="F115" s="106">
        <v>0</v>
      </c>
      <c r="G115" s="102">
        <f t="shared" si="8"/>
        <v>131100</v>
      </c>
      <c r="H115" s="139">
        <v>0</v>
      </c>
      <c r="I115" s="107">
        <f>I116</f>
        <v>131100</v>
      </c>
    </row>
    <row r="116" customHeight="1" spans="1:9">
      <c r="A116" s="115">
        <v>21508</v>
      </c>
      <c r="B116" s="114" t="s">
        <v>174</v>
      </c>
      <c r="C116" s="102">
        <f t="shared" si="6"/>
        <v>131100</v>
      </c>
      <c r="D116" s="103">
        <f t="shared" si="7"/>
        <v>0</v>
      </c>
      <c r="E116" s="106">
        <v>0</v>
      </c>
      <c r="F116" s="106">
        <v>0</v>
      </c>
      <c r="G116" s="102">
        <f t="shared" si="8"/>
        <v>131100</v>
      </c>
      <c r="H116" s="139">
        <v>0</v>
      </c>
      <c r="I116" s="107">
        <f>I117</f>
        <v>131100</v>
      </c>
    </row>
    <row r="117" customHeight="1" spans="1:9">
      <c r="A117" s="92">
        <v>2150899</v>
      </c>
      <c r="B117" s="114" t="s">
        <v>175</v>
      </c>
      <c r="C117" s="102">
        <f t="shared" si="6"/>
        <v>131100</v>
      </c>
      <c r="D117" s="103">
        <f t="shared" si="7"/>
        <v>0</v>
      </c>
      <c r="E117" s="106">
        <v>0</v>
      </c>
      <c r="F117" s="106">
        <v>0</v>
      </c>
      <c r="G117" s="102">
        <f t="shared" si="8"/>
        <v>131100</v>
      </c>
      <c r="H117" s="139">
        <v>0</v>
      </c>
      <c r="I117" s="107">
        <f>121100+10000</f>
        <v>131100</v>
      </c>
    </row>
    <row r="118" customHeight="1" spans="1:9">
      <c r="A118" s="115">
        <v>220</v>
      </c>
      <c r="B118" s="114" t="s">
        <v>176</v>
      </c>
      <c r="C118" s="102">
        <f t="shared" si="6"/>
        <v>2686</v>
      </c>
      <c r="D118" s="103">
        <f t="shared" si="7"/>
        <v>1432</v>
      </c>
      <c r="E118" s="106">
        <f>E119</f>
        <v>1326</v>
      </c>
      <c r="F118" s="106">
        <f>F119</f>
        <v>106</v>
      </c>
      <c r="G118" s="102">
        <f t="shared" si="8"/>
        <v>1254</v>
      </c>
      <c r="H118" s="139">
        <v>0</v>
      </c>
      <c r="I118" s="107">
        <f>I119</f>
        <v>1254</v>
      </c>
    </row>
    <row r="119" customHeight="1" spans="1:9">
      <c r="A119" s="115">
        <v>22001</v>
      </c>
      <c r="B119" s="114" t="s">
        <v>177</v>
      </c>
      <c r="C119" s="102">
        <f t="shared" si="6"/>
        <v>2686</v>
      </c>
      <c r="D119" s="103">
        <f t="shared" si="7"/>
        <v>1432</v>
      </c>
      <c r="E119" s="106">
        <f>E120</f>
        <v>1326</v>
      </c>
      <c r="F119" s="106">
        <f>F120</f>
        <v>106</v>
      </c>
      <c r="G119" s="102">
        <f t="shared" si="8"/>
        <v>1254</v>
      </c>
      <c r="H119" s="139">
        <v>0</v>
      </c>
      <c r="I119" s="107">
        <f>I121+I122</f>
        <v>1254</v>
      </c>
    </row>
    <row r="120" customHeight="1" spans="1:9">
      <c r="A120" s="92">
        <v>2200101</v>
      </c>
      <c r="B120" s="114" t="s">
        <v>103</v>
      </c>
      <c r="C120" s="102">
        <f t="shared" si="6"/>
        <v>1432</v>
      </c>
      <c r="D120" s="103">
        <f t="shared" si="7"/>
        <v>1432</v>
      </c>
      <c r="E120" s="106">
        <f>733+593</f>
        <v>1326</v>
      </c>
      <c r="F120" s="106">
        <f>44+62</f>
        <v>106</v>
      </c>
      <c r="G120" s="102">
        <f t="shared" si="8"/>
        <v>0</v>
      </c>
      <c r="H120" s="139">
        <v>0</v>
      </c>
      <c r="I120" s="107">
        <v>0</v>
      </c>
    </row>
    <row r="121" customHeight="1" spans="1:9">
      <c r="A121" s="92">
        <v>2200102</v>
      </c>
      <c r="B121" s="114" t="s">
        <v>97</v>
      </c>
      <c r="C121" s="102">
        <f t="shared" si="6"/>
        <v>268</v>
      </c>
      <c r="D121" s="103">
        <f t="shared" si="7"/>
        <v>0</v>
      </c>
      <c r="E121" s="106">
        <v>0</v>
      </c>
      <c r="F121" s="106">
        <v>0</v>
      </c>
      <c r="G121" s="102">
        <f t="shared" si="8"/>
        <v>268</v>
      </c>
      <c r="H121" s="139">
        <v>0</v>
      </c>
      <c r="I121" s="107">
        <v>268</v>
      </c>
    </row>
    <row r="122" customHeight="1" spans="1:9">
      <c r="A122" s="92">
        <v>2200104</v>
      </c>
      <c r="B122" s="114" t="s">
        <v>178</v>
      </c>
      <c r="C122" s="102">
        <f t="shared" si="6"/>
        <v>986</v>
      </c>
      <c r="D122" s="103">
        <f t="shared" si="7"/>
        <v>0</v>
      </c>
      <c r="E122" s="106">
        <v>0</v>
      </c>
      <c r="F122" s="106">
        <v>0</v>
      </c>
      <c r="G122" s="102">
        <f t="shared" si="8"/>
        <v>986</v>
      </c>
      <c r="H122" s="139">
        <v>0</v>
      </c>
      <c r="I122" s="107">
        <v>986</v>
      </c>
    </row>
    <row r="123" customHeight="1" spans="1:9">
      <c r="A123" s="115">
        <v>224</v>
      </c>
      <c r="B123" s="114" t="s">
        <v>179</v>
      </c>
      <c r="C123" s="102">
        <f t="shared" si="6"/>
        <v>2725</v>
      </c>
      <c r="D123" s="103">
        <f t="shared" si="7"/>
        <v>469</v>
      </c>
      <c r="E123" s="106">
        <f>E124</f>
        <v>429</v>
      </c>
      <c r="F123" s="106">
        <f>F124</f>
        <v>40</v>
      </c>
      <c r="G123" s="102">
        <f t="shared" si="8"/>
        <v>2256</v>
      </c>
      <c r="H123" s="139">
        <v>0</v>
      </c>
      <c r="I123" s="107">
        <f>I124+I127</f>
        <v>2256</v>
      </c>
    </row>
    <row r="124" customHeight="1" spans="1:9">
      <c r="A124" s="115">
        <v>22401</v>
      </c>
      <c r="B124" s="114" t="s">
        <v>180</v>
      </c>
      <c r="C124" s="102">
        <f t="shared" si="6"/>
        <v>767</v>
      </c>
      <c r="D124" s="103">
        <f t="shared" si="7"/>
        <v>469</v>
      </c>
      <c r="E124" s="106">
        <f>E125</f>
        <v>429</v>
      </c>
      <c r="F124" s="106">
        <f>F125</f>
        <v>40</v>
      </c>
      <c r="G124" s="102">
        <f t="shared" si="8"/>
        <v>298</v>
      </c>
      <c r="H124" s="139">
        <v>0</v>
      </c>
      <c r="I124" s="107">
        <f>I126</f>
        <v>298</v>
      </c>
    </row>
    <row r="125" customHeight="1" spans="1:9">
      <c r="A125" s="116">
        <v>2240101</v>
      </c>
      <c r="B125" s="117" t="s">
        <v>103</v>
      </c>
      <c r="C125" s="102">
        <f t="shared" si="6"/>
        <v>469</v>
      </c>
      <c r="D125" s="103">
        <f t="shared" si="7"/>
        <v>469</v>
      </c>
      <c r="E125" s="118">
        <v>429</v>
      </c>
      <c r="F125" s="118">
        <v>40</v>
      </c>
      <c r="G125" s="102">
        <f t="shared" si="8"/>
        <v>0</v>
      </c>
      <c r="H125" s="139">
        <v>0</v>
      </c>
      <c r="I125" s="119">
        <v>0</v>
      </c>
    </row>
    <row r="126" customHeight="1" spans="1:9">
      <c r="A126" s="120">
        <v>2240106</v>
      </c>
      <c r="B126" s="99" t="s">
        <v>181</v>
      </c>
      <c r="C126" s="102">
        <f t="shared" si="6"/>
        <v>298</v>
      </c>
      <c r="D126" s="103">
        <f t="shared" si="7"/>
        <v>0</v>
      </c>
      <c r="E126" s="106">
        <v>0</v>
      </c>
      <c r="F126" s="106">
        <v>0</v>
      </c>
      <c r="G126" s="102">
        <f t="shared" si="8"/>
        <v>298</v>
      </c>
      <c r="H126" s="139">
        <v>0</v>
      </c>
      <c r="I126" s="107">
        <v>298</v>
      </c>
    </row>
    <row r="127" customHeight="1" spans="1:9">
      <c r="A127" s="121">
        <v>22402</v>
      </c>
      <c r="B127" s="99" t="s">
        <v>182</v>
      </c>
      <c r="C127" s="102">
        <f t="shared" si="6"/>
        <v>1958</v>
      </c>
      <c r="D127" s="103">
        <f t="shared" si="7"/>
        <v>0</v>
      </c>
      <c r="E127" s="106">
        <v>0</v>
      </c>
      <c r="F127" s="106">
        <v>0</v>
      </c>
      <c r="G127" s="102">
        <f t="shared" si="8"/>
        <v>1958</v>
      </c>
      <c r="H127" s="139">
        <v>0</v>
      </c>
      <c r="I127" s="107">
        <f>I128</f>
        <v>1958</v>
      </c>
    </row>
    <row r="128" customHeight="1" spans="1:9">
      <c r="A128" s="120">
        <v>2240204</v>
      </c>
      <c r="B128" s="99" t="s">
        <v>183</v>
      </c>
      <c r="C128" s="102">
        <f t="shared" si="6"/>
        <v>1958</v>
      </c>
      <c r="D128" s="103">
        <f t="shared" si="7"/>
        <v>0</v>
      </c>
      <c r="E128" s="106">
        <v>0</v>
      </c>
      <c r="F128" s="106">
        <v>0</v>
      </c>
      <c r="G128" s="102">
        <f t="shared" si="8"/>
        <v>1958</v>
      </c>
      <c r="H128" s="139">
        <v>0</v>
      </c>
      <c r="I128" s="107">
        <v>1958</v>
      </c>
    </row>
    <row r="129" customHeight="1" spans="1:9">
      <c r="A129" s="121">
        <v>227</v>
      </c>
      <c r="B129" s="99" t="s">
        <v>184</v>
      </c>
      <c r="C129" s="102">
        <f t="shared" si="6"/>
        <v>2700</v>
      </c>
      <c r="D129" s="103">
        <f t="shared" si="7"/>
        <v>0</v>
      </c>
      <c r="E129" s="106">
        <v>0</v>
      </c>
      <c r="F129" s="106">
        <v>0</v>
      </c>
      <c r="G129" s="102">
        <f t="shared" si="8"/>
        <v>2700</v>
      </c>
      <c r="H129" s="139">
        <v>0</v>
      </c>
      <c r="I129" s="107">
        <v>2700</v>
      </c>
    </row>
    <row r="130" customHeight="1" spans="1:9">
      <c r="A130" s="121">
        <v>230</v>
      </c>
      <c r="B130" s="99" t="s">
        <v>185</v>
      </c>
      <c r="C130" s="102">
        <f t="shared" si="6"/>
        <v>81508</v>
      </c>
      <c r="D130" s="103">
        <f t="shared" si="7"/>
        <v>0</v>
      </c>
      <c r="E130" s="106">
        <v>0</v>
      </c>
      <c r="F130" s="106">
        <v>0</v>
      </c>
      <c r="G130" s="102">
        <f t="shared" si="8"/>
        <v>81508</v>
      </c>
      <c r="H130" s="139">
        <v>0</v>
      </c>
      <c r="I130" s="107">
        <f>I131</f>
        <v>81508</v>
      </c>
    </row>
    <row r="131" customHeight="1" spans="1:9">
      <c r="A131" s="121">
        <v>23006</v>
      </c>
      <c r="B131" s="99" t="s">
        <v>186</v>
      </c>
      <c r="C131" s="102">
        <f t="shared" si="6"/>
        <v>81508</v>
      </c>
      <c r="D131" s="103">
        <f t="shared" si="7"/>
        <v>0</v>
      </c>
      <c r="E131" s="106">
        <v>0</v>
      </c>
      <c r="F131" s="106">
        <v>0</v>
      </c>
      <c r="G131" s="102">
        <f t="shared" si="8"/>
        <v>81508</v>
      </c>
      <c r="H131" s="139">
        <v>0</v>
      </c>
      <c r="I131" s="107">
        <f>I132</f>
        <v>81508</v>
      </c>
    </row>
    <row r="132" customHeight="1" spans="1:9">
      <c r="A132" s="120">
        <v>2300601</v>
      </c>
      <c r="B132" s="99" t="s">
        <v>187</v>
      </c>
      <c r="C132" s="102">
        <f t="shared" si="6"/>
        <v>81508</v>
      </c>
      <c r="D132" s="103">
        <f t="shared" si="7"/>
        <v>0</v>
      </c>
      <c r="E132" s="106">
        <v>0</v>
      </c>
      <c r="F132" s="106">
        <v>0</v>
      </c>
      <c r="G132" s="102">
        <f t="shared" si="8"/>
        <v>81508</v>
      </c>
      <c r="H132" s="139">
        <v>0</v>
      </c>
      <c r="I132" s="107">
        <v>81508</v>
      </c>
    </row>
    <row r="133" customHeight="1" spans="1:9">
      <c r="A133" s="121">
        <v>232</v>
      </c>
      <c r="B133" s="99" t="s">
        <v>188</v>
      </c>
      <c r="C133" s="102">
        <f t="shared" si="6"/>
        <v>9771</v>
      </c>
      <c r="D133" s="103">
        <f t="shared" si="7"/>
        <v>0</v>
      </c>
      <c r="E133" s="106">
        <v>0</v>
      </c>
      <c r="F133" s="106">
        <v>0</v>
      </c>
      <c r="G133" s="102">
        <f t="shared" si="8"/>
        <v>9771</v>
      </c>
      <c r="H133" s="139">
        <v>0</v>
      </c>
      <c r="I133" s="107">
        <f>I134</f>
        <v>9771</v>
      </c>
    </row>
    <row r="134" customHeight="1" spans="1:9">
      <c r="A134" s="121">
        <v>23203</v>
      </c>
      <c r="B134" s="99" t="s">
        <v>189</v>
      </c>
      <c r="C134" s="102">
        <f t="shared" si="6"/>
        <v>9771</v>
      </c>
      <c r="D134" s="103">
        <f t="shared" si="7"/>
        <v>0</v>
      </c>
      <c r="E134" s="106">
        <v>0</v>
      </c>
      <c r="F134" s="106">
        <v>0</v>
      </c>
      <c r="G134" s="102">
        <f t="shared" si="8"/>
        <v>9771</v>
      </c>
      <c r="H134" s="139">
        <v>0</v>
      </c>
      <c r="I134" s="107">
        <f>I135</f>
        <v>9771</v>
      </c>
    </row>
    <row r="135" customHeight="1" spans="1:9">
      <c r="A135" s="120">
        <v>2320301</v>
      </c>
      <c r="B135" s="99" t="s">
        <v>189</v>
      </c>
      <c r="C135" s="102">
        <f t="shared" si="6"/>
        <v>9771</v>
      </c>
      <c r="D135" s="103">
        <f t="shared" si="7"/>
        <v>0</v>
      </c>
      <c r="E135" s="106">
        <v>0</v>
      </c>
      <c r="F135" s="106">
        <v>0</v>
      </c>
      <c r="G135" s="102">
        <f t="shared" si="8"/>
        <v>9771</v>
      </c>
      <c r="H135" s="139">
        <v>0</v>
      </c>
      <c r="I135" s="107">
        <v>9771</v>
      </c>
    </row>
  </sheetData>
  <mergeCells count="8">
    <mergeCell ref="A2:I2"/>
    <mergeCell ref="A3:H3"/>
    <mergeCell ref="A4:I4"/>
    <mergeCell ref="A5:B5"/>
    <mergeCell ref="D5:F5"/>
    <mergeCell ref="G5:I5"/>
    <mergeCell ref="A7:B7"/>
    <mergeCell ref="C5:C6"/>
  </mergeCells>
  <printOptions horizontalCentered="1"/>
  <pageMargins left="0.0784722222222222" right="0.0784722222222222" top="0.0784722222222222" bottom="0.0784722222222222" header="0" footer="0"/>
  <pageSetup paperSize="9" scale="98" fitToWidth="0" fitToHeight="0" orientation="landscape"/>
  <headerFooter/>
  <rowBreaks count="2" manualBreakCount="2">
    <brk id="38" max="8" man="1"/>
    <brk id="77"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zoomScaleSheetLayoutView="60" workbookViewId="0">
      <selection activeCell="D41" sqref="D8:D41"/>
    </sheetView>
  </sheetViews>
  <sheetFormatPr defaultColWidth="9.75" defaultRowHeight="13.5" customHeight="1" outlineLevelCol="3"/>
  <cols>
    <col min="1" max="1" width="36.6333333333333" customWidth="1"/>
    <col min="2" max="2" width="16.6333333333333" customWidth="1"/>
    <col min="3" max="3" width="36.8833333333333" customWidth="1"/>
    <col min="4" max="4" width="16.6333333333333" customWidth="1"/>
    <col min="5" max="5" width="9.75" customWidth="1"/>
  </cols>
  <sheetData>
    <row r="1" ht="15" customHeight="1" spans="1:4">
      <c r="A1" s="96"/>
      <c r="B1" s="96"/>
      <c r="C1" s="96"/>
      <c r="D1" s="96"/>
    </row>
    <row r="2" ht="53.25" customHeight="1" spans="1:4">
      <c r="A2" s="3" t="s">
        <v>190</v>
      </c>
      <c r="B2" s="3"/>
      <c r="C2" s="3"/>
      <c r="D2" s="3"/>
    </row>
    <row r="3" ht="20.25" customHeight="1" spans="1:4">
      <c r="A3" s="124"/>
      <c r="B3" s="124" t="s">
        <v>14</v>
      </c>
      <c r="C3" s="124" t="s">
        <v>14</v>
      </c>
      <c r="D3" s="57"/>
    </row>
    <row r="4" ht="14.25" customHeight="1" spans="1:4">
      <c r="A4" s="59" t="s">
        <v>191</v>
      </c>
      <c r="B4" s="59"/>
      <c r="C4" s="59"/>
      <c r="D4" s="59"/>
    </row>
    <row r="5" ht="17.25" customHeight="1" spans="1:4">
      <c r="A5" s="5" t="s">
        <v>17</v>
      </c>
      <c r="B5" s="5"/>
      <c r="C5" s="5" t="s">
        <v>18</v>
      </c>
      <c r="D5" s="5"/>
    </row>
    <row r="6" ht="17.25" customHeight="1" spans="1:4">
      <c r="A6" s="5" t="s">
        <v>192</v>
      </c>
      <c r="B6" s="5" t="s">
        <v>20</v>
      </c>
      <c r="C6" s="5" t="s">
        <v>192</v>
      </c>
      <c r="D6" s="5" t="s">
        <v>20</v>
      </c>
    </row>
    <row r="7" ht="17.25" customHeight="1" spans="1:4">
      <c r="A7" s="125" t="s">
        <v>193</v>
      </c>
      <c r="B7" s="66"/>
      <c r="C7" s="125" t="s">
        <v>194</v>
      </c>
      <c r="D7" s="126"/>
    </row>
    <row r="8" ht="17.25" customHeight="1" spans="1:4">
      <c r="A8" s="125" t="s">
        <v>195</v>
      </c>
      <c r="B8" s="127">
        <v>344004</v>
      </c>
      <c r="C8" s="125" t="s">
        <v>22</v>
      </c>
      <c r="D8" s="127">
        <v>12441</v>
      </c>
    </row>
    <row r="9" ht="14.25" customHeight="1" spans="1:4">
      <c r="A9" s="125" t="s">
        <v>23</v>
      </c>
      <c r="B9" s="127">
        <v>1368.67</v>
      </c>
      <c r="C9" s="125" t="s">
        <v>24</v>
      </c>
      <c r="D9" s="127">
        <v>0</v>
      </c>
    </row>
    <row r="10" ht="19.5" customHeight="1" spans="1:4">
      <c r="A10" s="125" t="s">
        <v>25</v>
      </c>
      <c r="B10" s="127">
        <v>590</v>
      </c>
      <c r="C10" s="125" t="s">
        <v>26</v>
      </c>
      <c r="D10" s="127">
        <v>0</v>
      </c>
    </row>
    <row r="11" ht="14.25" customHeight="1" spans="1:4">
      <c r="A11" s="125" t="s">
        <v>27</v>
      </c>
      <c r="B11" s="127">
        <v>0</v>
      </c>
      <c r="C11" s="125" t="s">
        <v>28</v>
      </c>
      <c r="D11" s="127">
        <v>1285</v>
      </c>
    </row>
    <row r="12" ht="17.25" customHeight="1" spans="1:4">
      <c r="A12" s="125" t="s">
        <v>29</v>
      </c>
      <c r="B12" s="127">
        <v>0</v>
      </c>
      <c r="C12" s="125" t="s">
        <v>30</v>
      </c>
      <c r="D12" s="127">
        <v>4726</v>
      </c>
    </row>
    <row r="13" ht="14.25" customHeight="1" spans="1:4">
      <c r="A13" s="125" t="s">
        <v>31</v>
      </c>
      <c r="B13" s="127">
        <f>340628.96+1416.37</f>
        <v>342045.33</v>
      </c>
      <c r="C13" s="125" t="s">
        <v>32</v>
      </c>
      <c r="D13" s="127">
        <v>43</v>
      </c>
    </row>
    <row r="14" ht="14.25" customHeight="1" spans="1:4">
      <c r="A14" s="125" t="s">
        <v>196</v>
      </c>
      <c r="B14" s="127">
        <v>208273</v>
      </c>
      <c r="C14" s="125" t="s">
        <v>34</v>
      </c>
      <c r="D14" s="127">
        <v>0</v>
      </c>
    </row>
    <row r="15" ht="17.25" customHeight="1" spans="1:4">
      <c r="A15" s="128"/>
      <c r="B15" s="127"/>
      <c r="C15" s="125" t="s">
        <v>36</v>
      </c>
      <c r="D15" s="127">
        <v>2534</v>
      </c>
    </row>
    <row r="16" ht="17.25" customHeight="1" spans="1:4">
      <c r="A16" s="128"/>
      <c r="B16" s="127"/>
      <c r="C16" s="125" t="s">
        <v>37</v>
      </c>
      <c r="D16" s="127">
        <v>0</v>
      </c>
    </row>
    <row r="17" ht="17.25" customHeight="1" spans="1:4">
      <c r="A17" s="128"/>
      <c r="B17" s="129"/>
      <c r="C17" s="125" t="s">
        <v>38</v>
      </c>
      <c r="D17" s="127">
        <v>0</v>
      </c>
    </row>
    <row r="18" ht="17.25" customHeight="1" spans="1:4">
      <c r="A18" s="128"/>
      <c r="B18" s="129"/>
      <c r="C18" s="125" t="s">
        <v>39</v>
      </c>
      <c r="D18" s="127">
        <v>18319</v>
      </c>
    </row>
    <row r="19" ht="17.25" customHeight="1" spans="1:4">
      <c r="A19" s="128"/>
      <c r="B19" s="129"/>
      <c r="C19" s="125" t="s">
        <v>40</v>
      </c>
      <c r="D19" s="127">
        <f>72217+208273</f>
        <v>280490</v>
      </c>
    </row>
    <row r="20" ht="17.25" customHeight="1" spans="1:4">
      <c r="A20" s="128"/>
      <c r="B20" s="129"/>
      <c r="C20" s="125" t="s">
        <v>41</v>
      </c>
      <c r="D20" s="127">
        <v>1300</v>
      </c>
    </row>
    <row r="21" ht="17.25" customHeight="1" spans="1:4">
      <c r="A21" s="128"/>
      <c r="B21" s="129"/>
      <c r="C21" s="125" t="s">
        <v>42</v>
      </c>
      <c r="D21" s="127">
        <v>649</v>
      </c>
    </row>
    <row r="22" ht="17.25" customHeight="1" spans="1:4">
      <c r="A22" s="128"/>
      <c r="B22" s="129"/>
      <c r="C22" s="125" t="s">
        <v>43</v>
      </c>
      <c r="D22" s="127">
        <v>131100</v>
      </c>
    </row>
    <row r="23" ht="17.25" customHeight="1" spans="1:4">
      <c r="A23" s="128"/>
      <c r="B23" s="129"/>
      <c r="C23" s="125" t="s">
        <v>44</v>
      </c>
      <c r="D23" s="127">
        <v>0</v>
      </c>
    </row>
    <row r="24" ht="17.25" customHeight="1" spans="1:4">
      <c r="A24" s="128"/>
      <c r="B24" s="129"/>
      <c r="C24" s="125" t="s">
        <v>45</v>
      </c>
      <c r="D24" s="127">
        <v>0</v>
      </c>
    </row>
    <row r="25" ht="17.25" customHeight="1" spans="1:4">
      <c r="A25" s="128"/>
      <c r="B25" s="129"/>
      <c r="C25" s="125" t="s">
        <v>46</v>
      </c>
      <c r="D25" s="127">
        <v>0</v>
      </c>
    </row>
    <row r="26" ht="17.25" customHeight="1" spans="1:4">
      <c r="A26" s="128"/>
      <c r="B26" s="129"/>
      <c r="C26" s="125" t="s">
        <v>47</v>
      </c>
      <c r="D26" s="127">
        <v>2686</v>
      </c>
    </row>
    <row r="27" ht="17.25" customHeight="1" spans="1:4">
      <c r="A27" s="128"/>
      <c r="B27" s="129"/>
      <c r="C27" s="125" t="s">
        <v>48</v>
      </c>
      <c r="D27" s="127">
        <v>0</v>
      </c>
    </row>
    <row r="28" ht="17.25" customHeight="1" spans="1:4">
      <c r="A28" s="128"/>
      <c r="B28" s="129"/>
      <c r="C28" s="125" t="s">
        <v>49</v>
      </c>
      <c r="D28" s="127">
        <v>0</v>
      </c>
    </row>
    <row r="29" ht="17.25" customHeight="1" spans="1:4">
      <c r="A29" s="128"/>
      <c r="B29" s="129"/>
      <c r="C29" s="125" t="s">
        <v>50</v>
      </c>
      <c r="D29" s="127">
        <v>0</v>
      </c>
    </row>
    <row r="30" ht="17.25" customHeight="1" spans="1:4">
      <c r="A30" s="128"/>
      <c r="B30" s="129"/>
      <c r="C30" s="125" t="s">
        <v>51</v>
      </c>
      <c r="D30" s="127">
        <v>2725</v>
      </c>
    </row>
    <row r="31" ht="17.25" customHeight="1" spans="1:4">
      <c r="A31" s="128"/>
      <c r="B31" s="129"/>
      <c r="C31" s="125" t="s">
        <v>52</v>
      </c>
      <c r="D31" s="127">
        <v>2700</v>
      </c>
    </row>
    <row r="32" ht="17.25" customHeight="1" spans="1:4">
      <c r="A32" s="128"/>
      <c r="B32" s="129"/>
      <c r="C32" s="125" t="s">
        <v>53</v>
      </c>
      <c r="D32" s="127">
        <v>0</v>
      </c>
    </row>
    <row r="33" ht="17.25" customHeight="1" spans="1:4">
      <c r="A33" s="128"/>
      <c r="B33" s="129"/>
      <c r="C33" s="125" t="s">
        <v>54</v>
      </c>
      <c r="D33" s="127">
        <v>81508</v>
      </c>
    </row>
    <row r="34" ht="17.25" customHeight="1" spans="1:4">
      <c r="A34" s="128"/>
      <c r="B34" s="129"/>
      <c r="C34" s="125" t="s">
        <v>55</v>
      </c>
      <c r="D34" s="127">
        <v>0</v>
      </c>
    </row>
    <row r="35" ht="17.25" customHeight="1" spans="1:4">
      <c r="A35" s="128"/>
      <c r="B35" s="129"/>
      <c r="C35" s="125" t="s">
        <v>56</v>
      </c>
      <c r="D35" s="127">
        <v>9771</v>
      </c>
    </row>
    <row r="36" ht="17.25" customHeight="1" spans="1:4">
      <c r="A36" s="128"/>
      <c r="B36" s="129"/>
      <c r="C36" s="125" t="s">
        <v>57</v>
      </c>
      <c r="D36" s="127">
        <v>0</v>
      </c>
    </row>
    <row r="37" ht="17.25" customHeight="1" spans="1:4">
      <c r="A37" s="128"/>
      <c r="B37" s="129"/>
      <c r="C37" s="125" t="s">
        <v>58</v>
      </c>
      <c r="D37" s="127">
        <v>0</v>
      </c>
    </row>
    <row r="38" ht="17.25" customHeight="1" spans="1:4">
      <c r="A38" s="130"/>
      <c r="B38" s="131"/>
      <c r="C38" s="130"/>
      <c r="D38" s="131"/>
    </row>
    <row r="39" ht="17.25" customHeight="1" spans="1:4">
      <c r="A39" s="130"/>
      <c r="B39" s="131"/>
      <c r="C39" s="130"/>
      <c r="D39" s="131"/>
    </row>
    <row r="40" ht="17.25" customHeight="1" spans="1:4">
      <c r="A40" s="130"/>
      <c r="B40" s="131"/>
      <c r="C40" s="125" t="s">
        <v>197</v>
      </c>
      <c r="D40" s="132"/>
    </row>
    <row r="41" ht="17.25" customHeight="1" spans="1:4">
      <c r="A41" s="130"/>
      <c r="B41" s="131"/>
      <c r="C41" s="130"/>
      <c r="D41" s="131"/>
    </row>
    <row r="42" ht="17.25" customHeight="1" spans="1:4">
      <c r="A42" s="5" t="s">
        <v>61</v>
      </c>
      <c r="B42" s="63">
        <f>SUM(B9:B14)</f>
        <v>552277</v>
      </c>
      <c r="C42" s="5" t="s">
        <v>62</v>
      </c>
      <c r="D42" s="133">
        <f>SUM(D8:D41)</f>
        <v>552277</v>
      </c>
    </row>
  </sheetData>
  <mergeCells count="5">
    <mergeCell ref="A2:D2"/>
    <mergeCell ref="A3:C3"/>
    <mergeCell ref="A4:D4"/>
    <mergeCell ref="A5:B5"/>
    <mergeCell ref="C5:D5"/>
  </mergeCells>
  <printOptions horizontalCentered="1"/>
  <pageMargins left="0.0791666666666667" right="0.0791666666666667" top="0.388888888888889" bottom="0.0791666666666667" header="0" footer="0"/>
  <pageSetup paperSize="9" scale="92"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
  <sheetViews>
    <sheetView workbookViewId="0">
      <pane ySplit="6" topLeftCell="A127" activePane="bottomLeft" state="frozen"/>
      <selection/>
      <selection pane="bottomLeft" activeCell="B137" sqref="B137"/>
    </sheetView>
  </sheetViews>
  <sheetFormatPr defaultColWidth="9.75" defaultRowHeight="13.5" customHeight="1" outlineLevelCol="6"/>
  <cols>
    <col min="1" max="1" width="12.25" style="35" customWidth="1"/>
    <col min="2" max="2" width="18.3833333333333" customWidth="1"/>
    <col min="3" max="3" width="15.8833333333333" customWidth="1"/>
    <col min="4" max="5" width="12.6333333333333" customWidth="1"/>
    <col min="6" max="6" width="11.6333333333333" customWidth="1"/>
    <col min="7" max="7" width="15.25" style="35" customWidth="1"/>
  </cols>
  <sheetData>
    <row r="1" ht="18" customHeight="1" spans="1:7">
      <c r="A1" s="96"/>
      <c r="B1" s="97"/>
      <c r="C1" s="97"/>
      <c r="D1" s="97"/>
      <c r="E1" s="97"/>
      <c r="F1" s="97"/>
      <c r="G1" s="96"/>
    </row>
    <row r="2" ht="42" customHeight="1" spans="1:7">
      <c r="A2" s="3" t="s">
        <v>198</v>
      </c>
      <c r="B2" s="72"/>
      <c r="C2" s="72"/>
      <c r="D2" s="72"/>
      <c r="E2" s="72"/>
      <c r="F2" s="72"/>
      <c r="G2" s="3"/>
    </row>
    <row r="3" ht="25.5" customHeight="1" spans="1:7">
      <c r="A3" s="56"/>
      <c r="B3" s="73" t="s">
        <v>14</v>
      </c>
      <c r="C3" s="73" t="s">
        <v>14</v>
      </c>
      <c r="D3" s="73" t="s">
        <v>14</v>
      </c>
      <c r="E3" s="73" t="s">
        <v>14</v>
      </c>
      <c r="F3" s="73" t="s">
        <v>14</v>
      </c>
      <c r="G3" s="57"/>
    </row>
    <row r="4" ht="14.25" customHeight="1" spans="1:7">
      <c r="A4" s="59" t="s">
        <v>199</v>
      </c>
      <c r="B4" s="75"/>
      <c r="C4" s="75"/>
      <c r="D4" s="75"/>
      <c r="E4" s="75"/>
      <c r="F4" s="75"/>
      <c r="G4" s="59"/>
    </row>
    <row r="5" ht="24" customHeight="1" spans="1:7">
      <c r="A5" s="60" t="s">
        <v>200</v>
      </c>
      <c r="B5" s="76" t="s">
        <v>201</v>
      </c>
      <c r="C5" s="76" t="s">
        <v>71</v>
      </c>
      <c r="D5" s="76" t="s">
        <v>81</v>
      </c>
      <c r="E5" s="76"/>
      <c r="F5" s="76"/>
      <c r="G5" s="60" t="s">
        <v>82</v>
      </c>
    </row>
    <row r="6" ht="24.95" customHeight="1" spans="1:7">
      <c r="A6" s="98"/>
      <c r="B6" s="99"/>
      <c r="C6" s="99"/>
      <c r="D6" s="100" t="s">
        <v>202</v>
      </c>
      <c r="E6" s="100" t="s">
        <v>203</v>
      </c>
      <c r="F6" s="100" t="s">
        <v>84</v>
      </c>
      <c r="G6" s="101"/>
    </row>
    <row r="7" ht="24.95" customHeight="1" spans="1:7">
      <c r="A7" s="98"/>
      <c r="B7" s="99"/>
      <c r="C7" s="102">
        <f>D7+G7</f>
        <v>344004</v>
      </c>
      <c r="D7" s="103">
        <f>E7+F7</f>
        <v>12331</v>
      </c>
      <c r="E7" s="102">
        <f>E8+E46+E57+E63+E66+E78+E85+E98+E107+E110+E113+E118+E124+E125+E128</f>
        <v>11229</v>
      </c>
      <c r="F7" s="102">
        <f>F8+F46+F57+F63+F66+F78+F85+F98+F107+F110+F113+F118+F124+F125+F128</f>
        <v>1102</v>
      </c>
      <c r="G7" s="104">
        <f>G8+G46+G57+G63+G66+G78+G85+G98+G107+G110+G113+G118+G124+G125+G128</f>
        <v>331673</v>
      </c>
    </row>
    <row r="8" ht="24.95" customHeight="1" spans="1:7">
      <c r="A8" s="98" t="s">
        <v>88</v>
      </c>
      <c r="B8" s="105" t="s">
        <v>89</v>
      </c>
      <c r="C8" s="102">
        <f>D8+G8</f>
        <v>12441</v>
      </c>
      <c r="D8" s="106">
        <f>D9+D11+D17+D20+D22+D26+D28+D31+D34+D36+D39+D42</f>
        <v>6721</v>
      </c>
      <c r="E8" s="106">
        <f>E9+E11+E17+E20+E22+E26+E28+E31+E34+E36+E39+E42</f>
        <v>6265</v>
      </c>
      <c r="F8" s="106">
        <f>F9+F11+F17+F20+F22+F26+F28+F31+F34+F36+F39+F42</f>
        <v>456</v>
      </c>
      <c r="G8" s="107">
        <f>G9+G11+G17+G20+G22+G26+G28+G31+G34+G36+G39+G42</f>
        <v>5720</v>
      </c>
    </row>
    <row r="9" ht="24.95" customHeight="1" spans="1:7">
      <c r="A9" s="98" t="s">
        <v>90</v>
      </c>
      <c r="B9" s="105" t="s">
        <v>91</v>
      </c>
      <c r="C9" s="102">
        <f t="shared" ref="C8:C26" si="0">D9+G9</f>
        <v>0</v>
      </c>
      <c r="D9" s="108">
        <v>0</v>
      </c>
      <c r="E9" s="108">
        <v>0</v>
      </c>
      <c r="F9" s="108">
        <v>0</v>
      </c>
      <c r="G9" s="107">
        <v>0</v>
      </c>
    </row>
    <row r="10" ht="24.95" customHeight="1" spans="1:7">
      <c r="A10" s="109">
        <v>2010102</v>
      </c>
      <c r="B10" s="110" t="s">
        <v>93</v>
      </c>
      <c r="C10" s="102">
        <f t="shared" si="0"/>
        <v>0</v>
      </c>
      <c r="D10" s="111">
        <v>0</v>
      </c>
      <c r="E10" s="111">
        <v>0</v>
      </c>
      <c r="F10" s="111">
        <v>0</v>
      </c>
      <c r="G10" s="112">
        <v>0</v>
      </c>
    </row>
    <row r="11" ht="24.95" customHeight="1" spans="1:7">
      <c r="A11" s="88" t="s">
        <v>94</v>
      </c>
      <c r="B11" s="113" t="s">
        <v>95</v>
      </c>
      <c r="C11" s="102">
        <f t="shared" si="0"/>
        <v>4155</v>
      </c>
      <c r="D11" s="108">
        <f>D12+D13</f>
        <v>1942</v>
      </c>
      <c r="E11" s="108">
        <f>E12+E13</f>
        <v>1832</v>
      </c>
      <c r="F11" s="108">
        <f>F12+F13</f>
        <v>110</v>
      </c>
      <c r="G11" s="107">
        <f>G13+G14+G15</f>
        <v>2213</v>
      </c>
    </row>
    <row r="12" ht="24.95" customHeight="1" spans="1:7">
      <c r="A12" s="92">
        <v>2010301</v>
      </c>
      <c r="B12" s="114" t="s">
        <v>96</v>
      </c>
      <c r="C12" s="102">
        <f t="shared" si="0"/>
        <v>1806</v>
      </c>
      <c r="D12" s="106">
        <f>E12+F12</f>
        <v>1806</v>
      </c>
      <c r="E12" s="106">
        <f>1180+516</f>
        <v>1696</v>
      </c>
      <c r="F12" s="106">
        <f>71+30+9</f>
        <v>110</v>
      </c>
      <c r="G12" s="107">
        <v>0</v>
      </c>
    </row>
    <row r="13" ht="24.95" customHeight="1" spans="1:7">
      <c r="A13" s="92">
        <v>2010302</v>
      </c>
      <c r="B13" s="114" t="s">
        <v>97</v>
      </c>
      <c r="C13" s="102">
        <f t="shared" si="0"/>
        <v>719</v>
      </c>
      <c r="D13" s="106">
        <f>E13+F13</f>
        <v>136</v>
      </c>
      <c r="E13" s="106">
        <v>136</v>
      </c>
      <c r="F13" s="106">
        <v>0</v>
      </c>
      <c r="G13" s="107">
        <v>583</v>
      </c>
    </row>
    <row r="14" ht="24.95" customHeight="1" spans="1:7">
      <c r="A14" s="92">
        <v>2010303</v>
      </c>
      <c r="B14" s="114" t="s">
        <v>98</v>
      </c>
      <c r="C14" s="102">
        <f t="shared" si="0"/>
        <v>1001</v>
      </c>
      <c r="D14" s="106">
        <f>E14+F14</f>
        <v>0</v>
      </c>
      <c r="E14" s="106">
        <v>0</v>
      </c>
      <c r="F14" s="106">
        <v>0</v>
      </c>
      <c r="G14" s="107">
        <v>1001</v>
      </c>
    </row>
    <row r="15" ht="24.95" customHeight="1" spans="1:7">
      <c r="A15" s="92">
        <v>2010306</v>
      </c>
      <c r="B15" s="114" t="s">
        <v>99</v>
      </c>
      <c r="C15" s="102">
        <f t="shared" si="0"/>
        <v>629</v>
      </c>
      <c r="D15" s="106">
        <f>E15+F15</f>
        <v>0</v>
      </c>
      <c r="E15" s="106">
        <v>0</v>
      </c>
      <c r="F15" s="106">
        <v>0</v>
      </c>
      <c r="G15" s="107">
        <v>629</v>
      </c>
    </row>
    <row r="16" ht="24.95" customHeight="1" spans="1:7">
      <c r="A16" s="92">
        <v>2010350</v>
      </c>
      <c r="B16" s="114" t="s">
        <v>204</v>
      </c>
      <c r="C16" s="102">
        <f t="shared" si="0"/>
        <v>0</v>
      </c>
      <c r="D16" s="106">
        <f>E16+F16</f>
        <v>0</v>
      </c>
      <c r="E16" s="106">
        <v>0</v>
      </c>
      <c r="F16" s="106">
        <v>0</v>
      </c>
      <c r="G16" s="107">
        <v>0</v>
      </c>
    </row>
    <row r="17" ht="24.95" customHeight="1" spans="1:7">
      <c r="A17" s="115">
        <v>20104</v>
      </c>
      <c r="B17" s="114" t="s">
        <v>102</v>
      </c>
      <c r="C17" s="102">
        <f t="shared" si="0"/>
        <v>3254</v>
      </c>
      <c r="D17" s="106">
        <f>D18</f>
        <v>1732</v>
      </c>
      <c r="E17" s="106">
        <f>E18</f>
        <v>1634</v>
      </c>
      <c r="F17" s="106">
        <f>F18</f>
        <v>98</v>
      </c>
      <c r="G17" s="107">
        <f>G19</f>
        <v>1522</v>
      </c>
    </row>
    <row r="18" ht="24.95" customHeight="1" spans="1:7">
      <c r="A18" s="92">
        <v>2010401</v>
      </c>
      <c r="B18" s="114" t="s">
        <v>103</v>
      </c>
      <c r="C18" s="102">
        <f t="shared" si="0"/>
        <v>1732</v>
      </c>
      <c r="D18" s="106">
        <f>E18+F18</f>
        <v>1732</v>
      </c>
      <c r="E18" s="106">
        <f>659+975</f>
        <v>1634</v>
      </c>
      <c r="F18" s="106">
        <f>38+60</f>
        <v>98</v>
      </c>
      <c r="G18" s="107">
        <v>0</v>
      </c>
    </row>
    <row r="19" ht="24.95" customHeight="1" spans="1:7">
      <c r="A19" s="92">
        <v>2010402</v>
      </c>
      <c r="B19" s="114" t="s">
        <v>97</v>
      </c>
      <c r="C19" s="102">
        <f t="shared" si="0"/>
        <v>1522</v>
      </c>
      <c r="D19" s="106">
        <f>E19+F19</f>
        <v>0</v>
      </c>
      <c r="E19" s="106">
        <v>0</v>
      </c>
      <c r="F19" s="106">
        <v>0</v>
      </c>
      <c r="G19" s="107">
        <v>1522</v>
      </c>
    </row>
    <row r="20" ht="24.95" customHeight="1" spans="1:7">
      <c r="A20" s="115">
        <v>20105</v>
      </c>
      <c r="B20" s="114" t="s">
        <v>104</v>
      </c>
      <c r="C20" s="102">
        <f t="shared" si="0"/>
        <v>135</v>
      </c>
      <c r="D20" s="106">
        <f>E20+F20</f>
        <v>0</v>
      </c>
      <c r="E20" s="106">
        <v>0</v>
      </c>
      <c r="F20" s="106">
        <v>0</v>
      </c>
      <c r="G20" s="107">
        <f>G21</f>
        <v>135</v>
      </c>
    </row>
    <row r="21" ht="24.95" customHeight="1" spans="1:7">
      <c r="A21" s="92">
        <v>2010505</v>
      </c>
      <c r="B21" s="114" t="s">
        <v>105</v>
      </c>
      <c r="C21" s="102">
        <f t="shared" si="0"/>
        <v>135</v>
      </c>
      <c r="D21" s="106">
        <f>E21+F21</f>
        <v>0</v>
      </c>
      <c r="E21" s="106">
        <v>0</v>
      </c>
      <c r="F21" s="106">
        <v>0</v>
      </c>
      <c r="G21" s="107">
        <v>135</v>
      </c>
    </row>
    <row r="22" ht="24.95" customHeight="1" spans="1:7">
      <c r="A22" s="115">
        <v>20106</v>
      </c>
      <c r="B22" s="114" t="s">
        <v>106</v>
      </c>
      <c r="C22" s="102">
        <f t="shared" si="0"/>
        <v>1367</v>
      </c>
      <c r="D22" s="106">
        <f>D23</f>
        <v>1035</v>
      </c>
      <c r="E22" s="106">
        <f>E23</f>
        <v>975</v>
      </c>
      <c r="F22" s="106">
        <f>F23</f>
        <v>60</v>
      </c>
      <c r="G22" s="107">
        <f>G24+G25</f>
        <v>332</v>
      </c>
    </row>
    <row r="23" ht="24.95" customHeight="1" spans="1:7">
      <c r="A23" s="92">
        <v>2010601</v>
      </c>
      <c r="B23" s="114" t="s">
        <v>103</v>
      </c>
      <c r="C23" s="102">
        <f t="shared" si="0"/>
        <v>1035</v>
      </c>
      <c r="D23" s="106">
        <f>E23+F23</f>
        <v>1035</v>
      </c>
      <c r="E23" s="106">
        <v>975</v>
      </c>
      <c r="F23" s="106">
        <v>60</v>
      </c>
      <c r="G23" s="107">
        <v>0</v>
      </c>
    </row>
    <row r="24" ht="24.95" customHeight="1" spans="1:7">
      <c r="A24" s="92">
        <v>2010608</v>
      </c>
      <c r="B24" s="114" t="s">
        <v>107</v>
      </c>
      <c r="C24" s="102">
        <f t="shared" si="0"/>
        <v>254</v>
      </c>
      <c r="D24" s="106">
        <f>E24+F24</f>
        <v>0</v>
      </c>
      <c r="E24" s="106">
        <v>0</v>
      </c>
      <c r="F24" s="106">
        <v>0</v>
      </c>
      <c r="G24" s="107">
        <v>254</v>
      </c>
    </row>
    <row r="25" ht="24.95" customHeight="1" spans="1:7">
      <c r="A25" s="92">
        <v>2010699</v>
      </c>
      <c r="B25" s="114" t="s">
        <v>108</v>
      </c>
      <c r="C25" s="102">
        <f t="shared" si="0"/>
        <v>78</v>
      </c>
      <c r="D25" s="106">
        <f>E25+F25</f>
        <v>0</v>
      </c>
      <c r="E25" s="106">
        <v>0</v>
      </c>
      <c r="F25" s="106">
        <v>0</v>
      </c>
      <c r="G25" s="107">
        <v>78</v>
      </c>
    </row>
    <row r="26" ht="24.95" customHeight="1" spans="1:7">
      <c r="A26" s="115">
        <v>20107</v>
      </c>
      <c r="B26" s="114" t="s">
        <v>109</v>
      </c>
      <c r="C26" s="102">
        <f t="shared" si="0"/>
        <v>1000</v>
      </c>
      <c r="D26" s="106">
        <f>E26+F26</f>
        <v>0</v>
      </c>
      <c r="E26" s="106">
        <v>0</v>
      </c>
      <c r="F26" s="106">
        <v>0</v>
      </c>
      <c r="G26" s="107">
        <f>G27</f>
        <v>1000</v>
      </c>
    </row>
    <row r="27" ht="24.95" customHeight="1" spans="1:7">
      <c r="A27" s="92">
        <v>2010702</v>
      </c>
      <c r="B27" s="114" t="s">
        <v>97</v>
      </c>
      <c r="C27" s="102">
        <f t="shared" ref="C26:C60" si="1">D27+G27</f>
        <v>1000</v>
      </c>
      <c r="D27" s="106">
        <f>E27+F27</f>
        <v>0</v>
      </c>
      <c r="E27" s="106">
        <v>0</v>
      </c>
      <c r="F27" s="106">
        <v>0</v>
      </c>
      <c r="G27" s="107">
        <v>1000</v>
      </c>
    </row>
    <row r="28" ht="24.95" customHeight="1" spans="1:7">
      <c r="A28" s="115">
        <v>20111</v>
      </c>
      <c r="B28" s="114" t="s">
        <v>110</v>
      </c>
      <c r="C28" s="102">
        <f t="shared" si="1"/>
        <v>359</v>
      </c>
      <c r="D28" s="106">
        <f>D29</f>
        <v>339</v>
      </c>
      <c r="E28" s="106">
        <f>E29</f>
        <v>321</v>
      </c>
      <c r="F28" s="106">
        <f>F29</f>
        <v>18</v>
      </c>
      <c r="G28" s="107">
        <f>G30</f>
        <v>20</v>
      </c>
    </row>
    <row r="29" ht="24.95" customHeight="1" spans="1:7">
      <c r="A29" s="92">
        <v>2011101</v>
      </c>
      <c r="B29" s="114" t="s">
        <v>103</v>
      </c>
      <c r="C29" s="102">
        <f t="shared" si="1"/>
        <v>339</v>
      </c>
      <c r="D29" s="106">
        <f>E29+F29</f>
        <v>339</v>
      </c>
      <c r="E29" s="106">
        <v>321</v>
      </c>
      <c r="F29" s="106">
        <v>18</v>
      </c>
      <c r="G29" s="107">
        <v>0</v>
      </c>
    </row>
    <row r="30" ht="24.95" customHeight="1" spans="1:7">
      <c r="A30" s="92">
        <v>2011102</v>
      </c>
      <c r="B30" s="114" t="s">
        <v>97</v>
      </c>
      <c r="C30" s="102">
        <f t="shared" si="1"/>
        <v>20</v>
      </c>
      <c r="D30" s="106">
        <f>E30+F30</f>
        <v>0</v>
      </c>
      <c r="E30" s="106">
        <v>0</v>
      </c>
      <c r="F30" s="106">
        <v>0</v>
      </c>
      <c r="G30" s="107">
        <v>20</v>
      </c>
    </row>
    <row r="31" ht="24.95" customHeight="1" spans="1:7">
      <c r="A31" s="115">
        <v>20113</v>
      </c>
      <c r="B31" s="114" t="s">
        <v>111</v>
      </c>
      <c r="C31" s="102">
        <f t="shared" si="1"/>
        <v>888</v>
      </c>
      <c r="D31" s="106">
        <f>D32</f>
        <v>678</v>
      </c>
      <c r="E31" s="106">
        <f>E32</f>
        <v>630</v>
      </c>
      <c r="F31" s="106">
        <f>F32</f>
        <v>48</v>
      </c>
      <c r="G31" s="107">
        <f>G33</f>
        <v>210</v>
      </c>
    </row>
    <row r="32" ht="24.95" customHeight="1" spans="1:7">
      <c r="A32" s="92">
        <v>2011301</v>
      </c>
      <c r="B32" s="114" t="s">
        <v>103</v>
      </c>
      <c r="C32" s="102">
        <f t="shared" si="1"/>
        <v>678</v>
      </c>
      <c r="D32" s="106">
        <f>E32+F32</f>
        <v>678</v>
      </c>
      <c r="E32" s="106">
        <v>630</v>
      </c>
      <c r="F32" s="106">
        <v>48</v>
      </c>
      <c r="G32" s="107">
        <v>0</v>
      </c>
    </row>
    <row r="33" ht="24.95" customHeight="1" spans="1:7">
      <c r="A33" s="92">
        <v>2011308</v>
      </c>
      <c r="B33" s="114" t="s">
        <v>112</v>
      </c>
      <c r="C33" s="102">
        <f t="shared" si="1"/>
        <v>210</v>
      </c>
      <c r="D33" s="106">
        <f>E33+F33</f>
        <v>0</v>
      </c>
      <c r="E33" s="106">
        <v>0</v>
      </c>
      <c r="F33" s="106">
        <v>0</v>
      </c>
      <c r="G33" s="107">
        <v>210</v>
      </c>
    </row>
    <row r="34" ht="24.95" customHeight="1" spans="1:7">
      <c r="A34" s="115">
        <v>20129</v>
      </c>
      <c r="B34" s="114" t="s">
        <v>113</v>
      </c>
      <c r="C34" s="102">
        <f t="shared" si="1"/>
        <v>30</v>
      </c>
      <c r="D34" s="106">
        <f>E34+F34</f>
        <v>0</v>
      </c>
      <c r="E34" s="106">
        <v>0</v>
      </c>
      <c r="F34" s="106">
        <v>0</v>
      </c>
      <c r="G34" s="107">
        <f>G35</f>
        <v>30</v>
      </c>
    </row>
    <row r="35" ht="24.95" customHeight="1" spans="1:7">
      <c r="A35" s="92">
        <v>2012902</v>
      </c>
      <c r="B35" s="114" t="s">
        <v>97</v>
      </c>
      <c r="C35" s="102">
        <f t="shared" si="1"/>
        <v>30</v>
      </c>
      <c r="D35" s="106">
        <f>E35+F35</f>
        <v>0</v>
      </c>
      <c r="E35" s="106">
        <v>0</v>
      </c>
      <c r="F35" s="106">
        <v>0</v>
      </c>
      <c r="G35" s="107">
        <v>30</v>
      </c>
    </row>
    <row r="36" ht="24.95" customHeight="1" spans="1:7">
      <c r="A36" s="115">
        <v>20131</v>
      </c>
      <c r="B36" s="114" t="s">
        <v>114</v>
      </c>
      <c r="C36" s="102">
        <f t="shared" si="1"/>
        <v>695</v>
      </c>
      <c r="D36" s="106">
        <f>D37</f>
        <v>665</v>
      </c>
      <c r="E36" s="106">
        <f>E37</f>
        <v>625</v>
      </c>
      <c r="F36" s="106">
        <f>F37</f>
        <v>40</v>
      </c>
      <c r="G36" s="107">
        <f>G38</f>
        <v>30</v>
      </c>
    </row>
    <row r="37" ht="24.95" customHeight="1" spans="1:7">
      <c r="A37" s="92">
        <v>2013101</v>
      </c>
      <c r="B37" s="114" t="s">
        <v>103</v>
      </c>
      <c r="C37" s="102">
        <f t="shared" si="1"/>
        <v>665</v>
      </c>
      <c r="D37" s="106">
        <f>E37+F37</f>
        <v>665</v>
      </c>
      <c r="E37" s="106">
        <v>625</v>
      </c>
      <c r="F37" s="106">
        <v>40</v>
      </c>
      <c r="G37" s="107">
        <v>0</v>
      </c>
    </row>
    <row r="38" ht="24.95" customHeight="1" spans="1:7">
      <c r="A38" s="92">
        <v>2013102</v>
      </c>
      <c r="B38" s="114" t="s">
        <v>97</v>
      </c>
      <c r="C38" s="102">
        <f t="shared" si="1"/>
        <v>30</v>
      </c>
      <c r="D38" s="106">
        <f>E38+F38</f>
        <v>0</v>
      </c>
      <c r="E38" s="106">
        <v>0</v>
      </c>
      <c r="F38" s="106">
        <v>0</v>
      </c>
      <c r="G38" s="107">
        <v>30</v>
      </c>
    </row>
    <row r="39" ht="24.95" customHeight="1" spans="1:7">
      <c r="A39" s="115">
        <v>20136</v>
      </c>
      <c r="B39" s="114" t="s">
        <v>115</v>
      </c>
      <c r="C39" s="102">
        <f t="shared" si="1"/>
        <v>334</v>
      </c>
      <c r="D39" s="106">
        <f>D40</f>
        <v>116</v>
      </c>
      <c r="E39" s="106">
        <f>E40</f>
        <v>103</v>
      </c>
      <c r="F39" s="106">
        <f>F40</f>
        <v>13</v>
      </c>
      <c r="G39" s="107">
        <f>G41</f>
        <v>218</v>
      </c>
    </row>
    <row r="40" ht="24.95" customHeight="1" spans="1:7">
      <c r="A40" s="92">
        <v>2013601</v>
      </c>
      <c r="B40" s="114" t="s">
        <v>103</v>
      </c>
      <c r="C40" s="102">
        <f t="shared" si="1"/>
        <v>116</v>
      </c>
      <c r="D40" s="106">
        <f>E40+F40</f>
        <v>116</v>
      </c>
      <c r="E40" s="106">
        <v>103</v>
      </c>
      <c r="F40" s="106">
        <v>13</v>
      </c>
      <c r="G40" s="107">
        <v>0</v>
      </c>
    </row>
    <row r="41" ht="24.95" customHeight="1" spans="1:7">
      <c r="A41" s="92">
        <v>2013602</v>
      </c>
      <c r="B41" s="114" t="s">
        <v>97</v>
      </c>
      <c r="C41" s="102">
        <f t="shared" si="1"/>
        <v>218</v>
      </c>
      <c r="D41" s="106">
        <f>E41+F41</f>
        <v>0</v>
      </c>
      <c r="E41" s="106">
        <v>0</v>
      </c>
      <c r="F41" s="106">
        <v>0</v>
      </c>
      <c r="G41" s="107">
        <v>218</v>
      </c>
    </row>
    <row r="42" ht="24.95" customHeight="1" spans="1:7">
      <c r="A42" s="115">
        <v>20138</v>
      </c>
      <c r="B42" s="114" t="s">
        <v>116</v>
      </c>
      <c r="C42" s="102">
        <f t="shared" si="1"/>
        <v>224</v>
      </c>
      <c r="D42" s="106">
        <f>D43</f>
        <v>214</v>
      </c>
      <c r="E42" s="106">
        <f>E43</f>
        <v>145</v>
      </c>
      <c r="F42" s="106">
        <f>F43</f>
        <v>69</v>
      </c>
      <c r="G42" s="107">
        <f>G44+G45</f>
        <v>10</v>
      </c>
    </row>
    <row r="43" ht="24.95" customHeight="1" spans="1:7">
      <c r="A43" s="92">
        <v>2013801</v>
      </c>
      <c r="B43" s="114" t="s">
        <v>103</v>
      </c>
      <c r="C43" s="102">
        <f t="shared" si="1"/>
        <v>214</v>
      </c>
      <c r="D43" s="106">
        <f>E43+F43</f>
        <v>214</v>
      </c>
      <c r="E43" s="106">
        <v>145</v>
      </c>
      <c r="F43" s="106">
        <v>69</v>
      </c>
      <c r="G43" s="107">
        <v>0</v>
      </c>
    </row>
    <row r="44" ht="24.95" customHeight="1" spans="1:7">
      <c r="A44" s="92">
        <v>2013815</v>
      </c>
      <c r="B44" s="114" t="s">
        <v>117</v>
      </c>
      <c r="C44" s="102">
        <f t="shared" si="1"/>
        <v>2</v>
      </c>
      <c r="D44" s="106">
        <f>E44+F44</f>
        <v>0</v>
      </c>
      <c r="E44" s="106">
        <v>0</v>
      </c>
      <c r="F44" s="106">
        <v>0</v>
      </c>
      <c r="G44" s="107">
        <v>2</v>
      </c>
    </row>
    <row r="45" ht="24.95" customHeight="1" spans="1:7">
      <c r="A45" s="92">
        <v>2013816</v>
      </c>
      <c r="B45" s="114" t="s">
        <v>118</v>
      </c>
      <c r="C45" s="102">
        <f t="shared" si="1"/>
        <v>8</v>
      </c>
      <c r="D45" s="106">
        <f>E45+F45</f>
        <v>0</v>
      </c>
      <c r="E45" s="106">
        <v>0</v>
      </c>
      <c r="F45" s="106">
        <v>0</v>
      </c>
      <c r="G45" s="107">
        <v>8</v>
      </c>
    </row>
    <row r="46" ht="24.95" customHeight="1" spans="1:7">
      <c r="A46" s="115">
        <v>204</v>
      </c>
      <c r="B46" s="114" t="s">
        <v>119</v>
      </c>
      <c r="C46" s="102">
        <f t="shared" si="1"/>
        <v>1285</v>
      </c>
      <c r="D46" s="106">
        <f>D47+D52+D55</f>
        <v>230</v>
      </c>
      <c r="E46" s="106">
        <f>E47+E52+E55</f>
        <v>162</v>
      </c>
      <c r="F46" s="106">
        <f>F47+F52+F55</f>
        <v>68</v>
      </c>
      <c r="G46" s="107">
        <f>G47+G52+G55</f>
        <v>1055</v>
      </c>
    </row>
    <row r="47" ht="24.95" customHeight="1" spans="1:7">
      <c r="A47" s="115">
        <v>20402</v>
      </c>
      <c r="B47" s="114" t="s">
        <v>120</v>
      </c>
      <c r="C47" s="102">
        <f t="shared" si="1"/>
        <v>1225</v>
      </c>
      <c r="D47" s="106">
        <f>D48</f>
        <v>209</v>
      </c>
      <c r="E47" s="106">
        <f>E48</f>
        <v>145</v>
      </c>
      <c r="F47" s="106">
        <f>F48</f>
        <v>64</v>
      </c>
      <c r="G47" s="107">
        <f>G49+G50+G51</f>
        <v>1016</v>
      </c>
    </row>
    <row r="48" ht="24.95" customHeight="1" spans="1:7">
      <c r="A48" s="92">
        <v>2040201</v>
      </c>
      <c r="B48" s="114" t="s">
        <v>103</v>
      </c>
      <c r="C48" s="102">
        <f t="shared" si="1"/>
        <v>209</v>
      </c>
      <c r="D48" s="106">
        <f>E48+F48</f>
        <v>209</v>
      </c>
      <c r="E48" s="106">
        <v>145</v>
      </c>
      <c r="F48" s="106">
        <v>64</v>
      </c>
      <c r="G48" s="107">
        <v>0</v>
      </c>
    </row>
    <row r="49" ht="24.95" customHeight="1" spans="1:7">
      <c r="A49" s="92">
        <v>2040202</v>
      </c>
      <c r="B49" s="114" t="s">
        <v>97</v>
      </c>
      <c r="C49" s="102">
        <f t="shared" si="1"/>
        <v>533</v>
      </c>
      <c r="D49" s="106">
        <f>E49+F49</f>
        <v>0</v>
      </c>
      <c r="E49" s="106">
        <v>0</v>
      </c>
      <c r="F49" s="106">
        <v>0</v>
      </c>
      <c r="G49" s="107">
        <v>533</v>
      </c>
    </row>
    <row r="50" ht="24.95" customHeight="1" spans="1:7">
      <c r="A50" s="92">
        <v>2040203</v>
      </c>
      <c r="B50" s="114" t="s">
        <v>98</v>
      </c>
      <c r="C50" s="102">
        <f t="shared" si="1"/>
        <v>245</v>
      </c>
      <c r="D50" s="106">
        <f>E50+F50</f>
        <v>0</v>
      </c>
      <c r="E50" s="106">
        <v>0</v>
      </c>
      <c r="F50" s="106">
        <v>0</v>
      </c>
      <c r="G50" s="107">
        <v>245</v>
      </c>
    </row>
    <row r="51" ht="24.95" customHeight="1" spans="1:7">
      <c r="A51" s="92">
        <v>2040220</v>
      </c>
      <c r="B51" s="114" t="s">
        <v>121</v>
      </c>
      <c r="C51" s="102">
        <f t="shared" si="1"/>
        <v>238</v>
      </c>
      <c r="D51" s="106">
        <f>E51+F51</f>
        <v>0</v>
      </c>
      <c r="E51" s="106">
        <v>0</v>
      </c>
      <c r="F51" s="106">
        <v>0</v>
      </c>
      <c r="G51" s="107">
        <v>238</v>
      </c>
    </row>
    <row r="52" ht="24.95" customHeight="1" spans="1:7">
      <c r="A52" s="115">
        <v>20406</v>
      </c>
      <c r="B52" s="114" t="s">
        <v>122</v>
      </c>
      <c r="C52" s="102">
        <f t="shared" si="1"/>
        <v>24</v>
      </c>
      <c r="D52" s="106">
        <f>D53</f>
        <v>21</v>
      </c>
      <c r="E52" s="106">
        <f>E53</f>
        <v>17</v>
      </c>
      <c r="F52" s="106">
        <f>F53</f>
        <v>4</v>
      </c>
      <c r="G52" s="107">
        <f>G54</f>
        <v>3</v>
      </c>
    </row>
    <row r="53" ht="24.95" customHeight="1" spans="1:7">
      <c r="A53" s="92">
        <v>2040601</v>
      </c>
      <c r="B53" s="114" t="s">
        <v>103</v>
      </c>
      <c r="C53" s="102">
        <f t="shared" si="1"/>
        <v>21</v>
      </c>
      <c r="D53" s="106">
        <f t="shared" ref="D53:D65" si="2">E53+F53</f>
        <v>21</v>
      </c>
      <c r="E53" s="106">
        <v>17</v>
      </c>
      <c r="F53" s="106">
        <v>4</v>
      </c>
      <c r="G53" s="107">
        <v>0</v>
      </c>
    </row>
    <row r="54" ht="24.95" customHeight="1" spans="1:7">
      <c r="A54" s="92">
        <v>2040604</v>
      </c>
      <c r="B54" s="114" t="s">
        <v>123</v>
      </c>
      <c r="C54" s="102">
        <f t="shared" si="1"/>
        <v>3</v>
      </c>
      <c r="D54" s="106">
        <f t="shared" si="2"/>
        <v>0</v>
      </c>
      <c r="E54" s="106">
        <v>0</v>
      </c>
      <c r="F54" s="106">
        <v>0</v>
      </c>
      <c r="G54" s="107">
        <v>3</v>
      </c>
    </row>
    <row r="55" ht="24.95" customHeight="1" spans="1:7">
      <c r="A55" s="115">
        <v>20499</v>
      </c>
      <c r="B55" s="114" t="s">
        <v>124</v>
      </c>
      <c r="C55" s="102">
        <f t="shared" si="1"/>
        <v>36</v>
      </c>
      <c r="D55" s="106">
        <f t="shared" si="2"/>
        <v>0</v>
      </c>
      <c r="E55" s="106">
        <v>0</v>
      </c>
      <c r="F55" s="106">
        <v>0</v>
      </c>
      <c r="G55" s="107">
        <f>G56</f>
        <v>36</v>
      </c>
    </row>
    <row r="56" ht="24.95" customHeight="1" spans="1:7">
      <c r="A56" s="92">
        <v>2049999</v>
      </c>
      <c r="B56" s="114" t="s">
        <v>124</v>
      </c>
      <c r="C56" s="102">
        <f t="shared" si="1"/>
        <v>36</v>
      </c>
      <c r="D56" s="106">
        <f t="shared" si="2"/>
        <v>0</v>
      </c>
      <c r="E56" s="106">
        <v>0</v>
      </c>
      <c r="F56" s="106">
        <v>0</v>
      </c>
      <c r="G56" s="107">
        <v>36</v>
      </c>
    </row>
    <row r="57" ht="24.95" customHeight="1" spans="1:7">
      <c r="A57" s="115">
        <v>205</v>
      </c>
      <c r="B57" s="114" t="s">
        <v>125</v>
      </c>
      <c r="C57" s="102">
        <f t="shared" si="1"/>
        <v>4726</v>
      </c>
      <c r="D57" s="106">
        <f t="shared" si="2"/>
        <v>0</v>
      </c>
      <c r="E57" s="106">
        <v>0</v>
      </c>
      <c r="F57" s="106">
        <v>0</v>
      </c>
      <c r="G57" s="107">
        <f>G58</f>
        <v>4726</v>
      </c>
    </row>
    <row r="58" ht="24.95" customHeight="1" spans="1:7">
      <c r="A58" s="115">
        <v>20502</v>
      </c>
      <c r="B58" s="114" t="s">
        <v>126</v>
      </c>
      <c r="C58" s="102">
        <f t="shared" si="1"/>
        <v>4726</v>
      </c>
      <c r="D58" s="106">
        <f t="shared" si="2"/>
        <v>0</v>
      </c>
      <c r="E58" s="106">
        <v>0</v>
      </c>
      <c r="F58" s="106">
        <v>0</v>
      </c>
      <c r="G58" s="107">
        <f>G61+G62+G59+G60</f>
        <v>4726</v>
      </c>
    </row>
    <row r="59" ht="24.95" customHeight="1" spans="1:7">
      <c r="A59" s="92">
        <v>2050202</v>
      </c>
      <c r="B59" s="114" t="s">
        <v>127</v>
      </c>
      <c r="C59" s="102">
        <f t="shared" si="1"/>
        <v>240</v>
      </c>
      <c r="D59" s="106">
        <f t="shared" si="2"/>
        <v>0</v>
      </c>
      <c r="E59" s="106">
        <v>0</v>
      </c>
      <c r="F59" s="106">
        <v>0</v>
      </c>
      <c r="G59" s="107">
        <v>240</v>
      </c>
    </row>
    <row r="60" ht="24.95" customHeight="1" spans="1:7">
      <c r="A60" s="92">
        <v>2050203</v>
      </c>
      <c r="B60" s="114" t="s">
        <v>128</v>
      </c>
      <c r="C60" s="102">
        <f t="shared" si="1"/>
        <v>520</v>
      </c>
      <c r="D60" s="106">
        <f t="shared" si="2"/>
        <v>0</v>
      </c>
      <c r="E60" s="106">
        <v>0</v>
      </c>
      <c r="F60" s="106">
        <v>0</v>
      </c>
      <c r="G60" s="107">
        <v>520</v>
      </c>
    </row>
    <row r="61" ht="24.95" customHeight="1" spans="1:7">
      <c r="A61" s="92">
        <v>2050204</v>
      </c>
      <c r="B61" s="114" t="s">
        <v>129</v>
      </c>
      <c r="C61" s="102">
        <f t="shared" ref="C61:C88" si="3">D61+G61</f>
        <v>3911</v>
      </c>
      <c r="D61" s="106">
        <f t="shared" si="2"/>
        <v>0</v>
      </c>
      <c r="E61" s="106">
        <v>0</v>
      </c>
      <c r="F61" s="106">
        <v>0</v>
      </c>
      <c r="G61" s="107">
        <v>3911</v>
      </c>
    </row>
    <row r="62" ht="24.95" customHeight="1" spans="1:7">
      <c r="A62" s="92">
        <v>2050299</v>
      </c>
      <c r="B62" s="114" t="s">
        <v>130</v>
      </c>
      <c r="C62" s="102">
        <f t="shared" si="3"/>
        <v>55</v>
      </c>
      <c r="D62" s="106">
        <f t="shared" si="2"/>
        <v>0</v>
      </c>
      <c r="E62" s="106">
        <v>0</v>
      </c>
      <c r="F62" s="106">
        <v>0</v>
      </c>
      <c r="G62" s="107">
        <v>55</v>
      </c>
    </row>
    <row r="63" ht="24.95" customHeight="1" spans="1:7">
      <c r="A63" s="115">
        <v>206</v>
      </c>
      <c r="B63" s="114" t="s">
        <v>131</v>
      </c>
      <c r="C63" s="102">
        <f t="shared" si="3"/>
        <v>43</v>
      </c>
      <c r="D63" s="106">
        <f t="shared" si="2"/>
        <v>0</v>
      </c>
      <c r="E63" s="106">
        <v>0</v>
      </c>
      <c r="F63" s="106">
        <v>0</v>
      </c>
      <c r="G63" s="107">
        <f>G64</f>
        <v>43</v>
      </c>
    </row>
    <row r="64" ht="24.95" customHeight="1" spans="1:7">
      <c r="A64" s="115">
        <v>20605</v>
      </c>
      <c r="B64" s="114" t="s">
        <v>132</v>
      </c>
      <c r="C64" s="102">
        <f t="shared" si="3"/>
        <v>43</v>
      </c>
      <c r="D64" s="106">
        <f t="shared" si="2"/>
        <v>0</v>
      </c>
      <c r="E64" s="106">
        <v>0</v>
      </c>
      <c r="F64" s="106">
        <v>0</v>
      </c>
      <c r="G64" s="107">
        <f>G65</f>
        <v>43</v>
      </c>
    </row>
    <row r="65" ht="24.95" customHeight="1" spans="1:7">
      <c r="A65" s="92">
        <v>2060599</v>
      </c>
      <c r="B65" s="114" t="s">
        <v>133</v>
      </c>
      <c r="C65" s="102">
        <f t="shared" si="3"/>
        <v>43</v>
      </c>
      <c r="D65" s="106">
        <f t="shared" si="2"/>
        <v>0</v>
      </c>
      <c r="E65" s="106">
        <v>0</v>
      </c>
      <c r="F65" s="106">
        <v>0</v>
      </c>
      <c r="G65" s="107">
        <v>43</v>
      </c>
    </row>
    <row r="66" ht="24.95" customHeight="1" spans="1:7">
      <c r="A66" s="115">
        <v>208</v>
      </c>
      <c r="B66" s="114" t="s">
        <v>134</v>
      </c>
      <c r="C66" s="102">
        <f t="shared" si="3"/>
        <v>2534</v>
      </c>
      <c r="D66" s="106">
        <f>D67+D69+D72+D74+D76</f>
        <v>856</v>
      </c>
      <c r="E66" s="106">
        <f>E67+E69+E72+E74+E76</f>
        <v>799</v>
      </c>
      <c r="F66" s="106">
        <f>F67+F69+F72+F74+F76</f>
        <v>57</v>
      </c>
      <c r="G66" s="107">
        <f>G69+G74+G76</f>
        <v>1678</v>
      </c>
    </row>
    <row r="67" ht="24.95" customHeight="1" spans="1:7">
      <c r="A67" s="115">
        <v>20801</v>
      </c>
      <c r="B67" s="114" t="s">
        <v>135</v>
      </c>
      <c r="C67" s="102">
        <f t="shared" si="3"/>
        <v>806</v>
      </c>
      <c r="D67" s="106">
        <f>D68</f>
        <v>806</v>
      </c>
      <c r="E67" s="106">
        <f>E68</f>
        <v>749</v>
      </c>
      <c r="F67" s="106">
        <f>F68</f>
        <v>57</v>
      </c>
      <c r="G67" s="107">
        <v>0</v>
      </c>
    </row>
    <row r="68" ht="24.95" customHeight="1" spans="1:7">
      <c r="A68" s="92">
        <v>2080101</v>
      </c>
      <c r="B68" s="114" t="s">
        <v>103</v>
      </c>
      <c r="C68" s="102">
        <f t="shared" si="3"/>
        <v>806</v>
      </c>
      <c r="D68" s="106">
        <f>E68+F68</f>
        <v>806</v>
      </c>
      <c r="E68" s="106">
        <v>749</v>
      </c>
      <c r="F68" s="106">
        <v>57</v>
      </c>
      <c r="G68" s="107">
        <v>0</v>
      </c>
    </row>
    <row r="69" ht="24.95" customHeight="1" spans="1:7">
      <c r="A69" s="115">
        <v>20802</v>
      </c>
      <c r="B69" s="114" t="s">
        <v>136</v>
      </c>
      <c r="C69" s="102">
        <f t="shared" si="3"/>
        <v>771</v>
      </c>
      <c r="D69" s="106">
        <f>E69+F69</f>
        <v>0</v>
      </c>
      <c r="E69" s="106">
        <v>0</v>
      </c>
      <c r="F69" s="106">
        <v>0</v>
      </c>
      <c r="G69" s="107">
        <f>G70+G71</f>
        <v>771</v>
      </c>
    </row>
    <row r="70" ht="24.95" customHeight="1" spans="1:7">
      <c r="A70" s="92">
        <v>2080202</v>
      </c>
      <c r="B70" s="114" t="s">
        <v>97</v>
      </c>
      <c r="C70" s="102">
        <f t="shared" si="3"/>
        <v>308</v>
      </c>
      <c r="D70" s="106">
        <f>E70+F70</f>
        <v>0</v>
      </c>
      <c r="E70" s="106">
        <v>0</v>
      </c>
      <c r="F70" s="106">
        <v>0</v>
      </c>
      <c r="G70" s="107">
        <v>308</v>
      </c>
    </row>
    <row r="71" ht="24.95" customHeight="1" spans="1:7">
      <c r="A71" s="92">
        <v>2080299</v>
      </c>
      <c r="B71" s="114" t="s">
        <v>137</v>
      </c>
      <c r="C71" s="102">
        <f t="shared" si="3"/>
        <v>463</v>
      </c>
      <c r="D71" s="106">
        <f>E71+F71</f>
        <v>0</v>
      </c>
      <c r="E71" s="106">
        <v>0</v>
      </c>
      <c r="F71" s="106">
        <v>0</v>
      </c>
      <c r="G71" s="107">
        <v>463</v>
      </c>
    </row>
    <row r="72" ht="24.95" customHeight="1" spans="1:7">
      <c r="A72" s="115">
        <v>20805</v>
      </c>
      <c r="B72" s="114" t="s">
        <v>138</v>
      </c>
      <c r="C72" s="102">
        <f t="shared" si="3"/>
        <v>50</v>
      </c>
      <c r="D72" s="106">
        <f>D73</f>
        <v>50</v>
      </c>
      <c r="E72" s="106">
        <f>E73</f>
        <v>50</v>
      </c>
      <c r="F72" s="106">
        <f>F73</f>
        <v>0</v>
      </c>
      <c r="G72" s="107">
        <v>0</v>
      </c>
    </row>
    <row r="73" ht="24.95" customHeight="1" spans="1:7">
      <c r="A73" s="92">
        <v>2080502</v>
      </c>
      <c r="B73" s="114" t="s">
        <v>139</v>
      </c>
      <c r="C73" s="102">
        <f t="shared" si="3"/>
        <v>50</v>
      </c>
      <c r="D73" s="106">
        <f>E73+F73</f>
        <v>50</v>
      </c>
      <c r="E73" s="106">
        <v>50</v>
      </c>
      <c r="F73" s="106">
        <v>0</v>
      </c>
      <c r="G73" s="107">
        <v>0</v>
      </c>
    </row>
    <row r="74" ht="24.95" customHeight="1" spans="1:7">
      <c r="A74" s="115">
        <v>20807</v>
      </c>
      <c r="B74" s="114" t="s">
        <v>140</v>
      </c>
      <c r="C74" s="102">
        <f t="shared" si="3"/>
        <v>490</v>
      </c>
      <c r="D74" s="106">
        <f>E74+F74</f>
        <v>0</v>
      </c>
      <c r="E74" s="106">
        <v>0</v>
      </c>
      <c r="F74" s="106">
        <v>0</v>
      </c>
      <c r="G74" s="107">
        <f>G75</f>
        <v>490</v>
      </c>
    </row>
    <row r="75" ht="24.95" customHeight="1" spans="1:7">
      <c r="A75" s="92">
        <v>2080799</v>
      </c>
      <c r="B75" s="114" t="s">
        <v>141</v>
      </c>
      <c r="C75" s="102">
        <f t="shared" si="3"/>
        <v>490</v>
      </c>
      <c r="D75" s="106">
        <f>E75+F75</f>
        <v>0</v>
      </c>
      <c r="E75" s="106">
        <v>0</v>
      </c>
      <c r="F75" s="106">
        <v>0</v>
      </c>
      <c r="G75" s="107">
        <v>490</v>
      </c>
    </row>
    <row r="76" ht="24.95" customHeight="1" spans="1:7">
      <c r="A76" s="115">
        <v>20819</v>
      </c>
      <c r="B76" s="114" t="s">
        <v>142</v>
      </c>
      <c r="C76" s="102">
        <f t="shared" si="3"/>
        <v>417</v>
      </c>
      <c r="D76" s="106">
        <f>E76+F76</f>
        <v>0</v>
      </c>
      <c r="E76" s="106">
        <v>0</v>
      </c>
      <c r="F76" s="106">
        <v>0</v>
      </c>
      <c r="G76" s="107">
        <f>G77</f>
        <v>417</v>
      </c>
    </row>
    <row r="77" ht="24.95" customHeight="1" spans="1:7">
      <c r="A77" s="92">
        <v>2081902</v>
      </c>
      <c r="B77" s="114" t="s">
        <v>143</v>
      </c>
      <c r="C77" s="102">
        <f t="shared" si="3"/>
        <v>417</v>
      </c>
      <c r="D77" s="106">
        <f>E77+F77</f>
        <v>0</v>
      </c>
      <c r="E77" s="106">
        <v>0</v>
      </c>
      <c r="F77" s="106">
        <v>0</v>
      </c>
      <c r="G77" s="107">
        <v>417</v>
      </c>
    </row>
    <row r="78" ht="24.95" customHeight="1" spans="1:7">
      <c r="A78" s="115">
        <v>211</v>
      </c>
      <c r="B78" s="114" t="s">
        <v>144</v>
      </c>
      <c r="C78" s="102">
        <f t="shared" si="3"/>
        <v>18319</v>
      </c>
      <c r="D78" s="106">
        <f>D79+D82</f>
        <v>430</v>
      </c>
      <c r="E78" s="106">
        <f>E79+E82</f>
        <v>327</v>
      </c>
      <c r="F78" s="106">
        <f>F79+F82</f>
        <v>103</v>
      </c>
      <c r="G78" s="107">
        <f>G79+G82</f>
        <v>17889</v>
      </c>
    </row>
    <row r="79" ht="24.95" customHeight="1" spans="1:7">
      <c r="A79" s="115">
        <v>21101</v>
      </c>
      <c r="B79" s="114" t="s">
        <v>145</v>
      </c>
      <c r="C79" s="102">
        <f t="shared" si="3"/>
        <v>2018</v>
      </c>
      <c r="D79" s="106">
        <f>D80</f>
        <v>430</v>
      </c>
      <c r="E79" s="106">
        <f>E80</f>
        <v>327</v>
      </c>
      <c r="F79" s="106">
        <f>F80</f>
        <v>103</v>
      </c>
      <c r="G79" s="107">
        <f>G81</f>
        <v>1588</v>
      </c>
    </row>
    <row r="80" ht="24.95" customHeight="1" spans="1:7">
      <c r="A80" s="92">
        <v>2110101</v>
      </c>
      <c r="B80" s="114" t="s">
        <v>103</v>
      </c>
      <c r="C80" s="102">
        <f t="shared" si="3"/>
        <v>430</v>
      </c>
      <c r="D80" s="106">
        <f>E80+F80</f>
        <v>430</v>
      </c>
      <c r="E80" s="106">
        <v>327</v>
      </c>
      <c r="F80" s="106">
        <v>103</v>
      </c>
      <c r="G80" s="107">
        <v>0</v>
      </c>
    </row>
    <row r="81" ht="24.95" customHeight="1" spans="1:7">
      <c r="A81" s="92">
        <v>2110199</v>
      </c>
      <c r="B81" s="114" t="s">
        <v>146</v>
      </c>
      <c r="C81" s="102">
        <f t="shared" si="3"/>
        <v>1588</v>
      </c>
      <c r="D81" s="106">
        <f>E81+F81</f>
        <v>0</v>
      </c>
      <c r="E81" s="106">
        <v>0</v>
      </c>
      <c r="F81" s="106">
        <v>0</v>
      </c>
      <c r="G81" s="107">
        <v>1588</v>
      </c>
    </row>
    <row r="82" ht="24.95" customHeight="1" spans="1:7">
      <c r="A82" s="115">
        <v>21103</v>
      </c>
      <c r="B82" s="114" t="s">
        <v>147</v>
      </c>
      <c r="C82" s="102">
        <f t="shared" si="3"/>
        <v>16301</v>
      </c>
      <c r="D82" s="106">
        <f>E82+F82</f>
        <v>0</v>
      </c>
      <c r="E82" s="106">
        <v>0</v>
      </c>
      <c r="F82" s="106">
        <v>0</v>
      </c>
      <c r="G82" s="107">
        <f>G83+G84</f>
        <v>16301</v>
      </c>
    </row>
    <row r="83" ht="24.95" customHeight="1" spans="1:7">
      <c r="A83" s="92">
        <v>2110301</v>
      </c>
      <c r="B83" s="114" t="s">
        <v>148</v>
      </c>
      <c r="C83" s="102">
        <f t="shared" si="3"/>
        <v>25</v>
      </c>
      <c r="D83" s="106">
        <f>E83+F83</f>
        <v>0</v>
      </c>
      <c r="E83" s="106">
        <v>0</v>
      </c>
      <c r="F83" s="106">
        <v>0</v>
      </c>
      <c r="G83" s="107">
        <v>25</v>
      </c>
    </row>
    <row r="84" ht="24.95" customHeight="1" spans="1:7">
      <c r="A84" s="92">
        <v>2110302</v>
      </c>
      <c r="B84" s="114" t="s">
        <v>149</v>
      </c>
      <c r="C84" s="102">
        <f t="shared" si="3"/>
        <v>16276</v>
      </c>
      <c r="D84" s="106">
        <f>E84+F84</f>
        <v>0</v>
      </c>
      <c r="E84" s="106">
        <v>0</v>
      </c>
      <c r="F84" s="106">
        <v>0</v>
      </c>
      <c r="G84" s="107">
        <v>16276</v>
      </c>
    </row>
    <row r="85" ht="24.95" customHeight="1" spans="1:7">
      <c r="A85" s="115">
        <v>212</v>
      </c>
      <c r="B85" s="114" t="s">
        <v>150</v>
      </c>
      <c r="C85" s="102">
        <f t="shared" si="3"/>
        <v>72217</v>
      </c>
      <c r="D85" s="106">
        <f>D86+D91+D94+D96</f>
        <v>2130</v>
      </c>
      <c r="E85" s="106">
        <f>E86+E91+E94+E96</f>
        <v>1878</v>
      </c>
      <c r="F85" s="106">
        <f>F86+F91+F94+F96</f>
        <v>252</v>
      </c>
      <c r="G85" s="107">
        <f>G86+G91+G94+G96</f>
        <v>70087</v>
      </c>
    </row>
    <row r="86" ht="24.95" customHeight="1" spans="1:7">
      <c r="A86" s="115">
        <v>21201</v>
      </c>
      <c r="B86" s="114" t="s">
        <v>151</v>
      </c>
      <c r="C86" s="102">
        <f t="shared" si="3"/>
        <v>7386</v>
      </c>
      <c r="D86" s="106">
        <f>D87</f>
        <v>2130</v>
      </c>
      <c r="E86" s="106">
        <f>E87</f>
        <v>1878</v>
      </c>
      <c r="F86" s="106">
        <f>F87</f>
        <v>252</v>
      </c>
      <c r="G86" s="107">
        <f>G89+G90+G88</f>
        <v>5256</v>
      </c>
    </row>
    <row r="87" ht="24.95" customHeight="1" spans="1:7">
      <c r="A87" s="92">
        <v>2120101</v>
      </c>
      <c r="B87" s="114" t="s">
        <v>103</v>
      </c>
      <c r="C87" s="102">
        <f t="shared" si="3"/>
        <v>2130</v>
      </c>
      <c r="D87" s="106">
        <f t="shared" ref="D87:D97" si="4">E87+F87</f>
        <v>2130</v>
      </c>
      <c r="E87" s="106">
        <f>1006+872</f>
        <v>1878</v>
      </c>
      <c r="F87" s="106">
        <f>97+155</f>
        <v>252</v>
      </c>
      <c r="G87" s="107">
        <v>0</v>
      </c>
    </row>
    <row r="88" ht="24.95" customHeight="1" spans="1:7">
      <c r="A88" s="92">
        <v>2120102</v>
      </c>
      <c r="B88" s="114" t="s">
        <v>97</v>
      </c>
      <c r="C88" s="102">
        <f t="shared" si="3"/>
        <v>1199</v>
      </c>
      <c r="D88" s="106">
        <f t="shared" si="4"/>
        <v>0</v>
      </c>
      <c r="E88" s="106">
        <v>0</v>
      </c>
      <c r="F88" s="106">
        <v>0</v>
      </c>
      <c r="G88" s="107">
        <v>1199</v>
      </c>
    </row>
    <row r="89" ht="24.95" customHeight="1" spans="1:7">
      <c r="A89" s="92">
        <v>2120103</v>
      </c>
      <c r="B89" s="114" t="s">
        <v>98</v>
      </c>
      <c r="C89" s="102">
        <f t="shared" ref="C89:C121" si="5">D89+G89</f>
        <v>450</v>
      </c>
      <c r="D89" s="106">
        <f t="shared" si="4"/>
        <v>0</v>
      </c>
      <c r="E89" s="106">
        <v>0</v>
      </c>
      <c r="F89" s="106">
        <v>0</v>
      </c>
      <c r="G89" s="107">
        <v>450</v>
      </c>
    </row>
    <row r="90" ht="24.95" customHeight="1" spans="1:7">
      <c r="A90" s="92">
        <v>2120104</v>
      </c>
      <c r="B90" s="114" t="s">
        <v>152</v>
      </c>
      <c r="C90" s="102">
        <f t="shared" si="5"/>
        <v>3607</v>
      </c>
      <c r="D90" s="106">
        <f t="shared" si="4"/>
        <v>0</v>
      </c>
      <c r="E90" s="106">
        <v>0</v>
      </c>
      <c r="F90" s="106">
        <v>0</v>
      </c>
      <c r="G90" s="107">
        <v>3607</v>
      </c>
    </row>
    <row r="91" ht="24.95" customHeight="1" spans="1:7">
      <c r="A91" s="115">
        <v>21203</v>
      </c>
      <c r="B91" s="114" t="s">
        <v>153</v>
      </c>
      <c r="C91" s="102">
        <f t="shared" si="5"/>
        <v>54632</v>
      </c>
      <c r="D91" s="106">
        <f t="shared" si="4"/>
        <v>0</v>
      </c>
      <c r="E91" s="106">
        <v>0</v>
      </c>
      <c r="F91" s="106">
        <v>0</v>
      </c>
      <c r="G91" s="107">
        <f>G93+G92</f>
        <v>54632</v>
      </c>
    </row>
    <row r="92" ht="24.95" customHeight="1" spans="1:7">
      <c r="A92" s="92">
        <v>2120303</v>
      </c>
      <c r="B92" s="114" t="s">
        <v>154</v>
      </c>
      <c r="C92" s="102">
        <f t="shared" si="5"/>
        <v>54620</v>
      </c>
      <c r="D92" s="106">
        <f t="shared" si="4"/>
        <v>0</v>
      </c>
      <c r="E92" s="106">
        <v>0</v>
      </c>
      <c r="F92" s="106">
        <v>0</v>
      </c>
      <c r="G92" s="107">
        <f>120+1500+53000</f>
        <v>54620</v>
      </c>
    </row>
    <row r="93" ht="24.95" customHeight="1" spans="1:7">
      <c r="A93" s="92">
        <v>2120399</v>
      </c>
      <c r="B93" s="114" t="s">
        <v>155</v>
      </c>
      <c r="C93" s="102">
        <f t="shared" si="5"/>
        <v>12</v>
      </c>
      <c r="D93" s="106">
        <f t="shared" si="4"/>
        <v>0</v>
      </c>
      <c r="E93" s="106">
        <v>0</v>
      </c>
      <c r="F93" s="106">
        <v>0</v>
      </c>
      <c r="G93" s="107">
        <v>12</v>
      </c>
    </row>
    <row r="94" ht="24.95" customHeight="1" spans="1:7">
      <c r="A94" s="115">
        <v>21205</v>
      </c>
      <c r="B94" s="114" t="s">
        <v>156</v>
      </c>
      <c r="C94" s="102">
        <f t="shared" si="5"/>
        <v>4949</v>
      </c>
      <c r="D94" s="106">
        <f t="shared" si="4"/>
        <v>0</v>
      </c>
      <c r="E94" s="106">
        <v>0</v>
      </c>
      <c r="F94" s="106">
        <v>0</v>
      </c>
      <c r="G94" s="107">
        <f>G95</f>
        <v>4949</v>
      </c>
    </row>
    <row r="95" ht="24.95" customHeight="1" spans="1:7">
      <c r="A95" s="92">
        <v>2120501</v>
      </c>
      <c r="B95" s="114" t="s">
        <v>156</v>
      </c>
      <c r="C95" s="102">
        <f t="shared" si="5"/>
        <v>4949</v>
      </c>
      <c r="D95" s="106">
        <f t="shared" si="4"/>
        <v>0</v>
      </c>
      <c r="E95" s="106">
        <v>0</v>
      </c>
      <c r="F95" s="106">
        <v>0</v>
      </c>
      <c r="G95" s="107">
        <v>4949</v>
      </c>
    </row>
    <row r="96" ht="24.95" customHeight="1" spans="1:7">
      <c r="A96" s="115">
        <v>21299</v>
      </c>
      <c r="B96" s="114" t="s">
        <v>162</v>
      </c>
      <c r="C96" s="102">
        <f t="shared" si="5"/>
        <v>5250</v>
      </c>
      <c r="D96" s="106">
        <f t="shared" si="4"/>
        <v>0</v>
      </c>
      <c r="E96" s="106">
        <v>0</v>
      </c>
      <c r="F96" s="106">
        <v>0</v>
      </c>
      <c r="G96" s="107">
        <f>G97</f>
        <v>5250</v>
      </c>
    </row>
    <row r="97" ht="24.95" customHeight="1" spans="1:7">
      <c r="A97" s="92">
        <v>2129999</v>
      </c>
      <c r="B97" s="114" t="s">
        <v>162</v>
      </c>
      <c r="C97" s="102">
        <f t="shared" si="5"/>
        <v>5250</v>
      </c>
      <c r="D97" s="106">
        <f t="shared" si="4"/>
        <v>0</v>
      </c>
      <c r="E97" s="106">
        <v>0</v>
      </c>
      <c r="F97" s="106">
        <v>0</v>
      </c>
      <c r="G97" s="107">
        <f>5070+180</f>
        <v>5250</v>
      </c>
    </row>
    <row r="98" ht="24.95" customHeight="1" spans="1:7">
      <c r="A98" s="115">
        <v>213</v>
      </c>
      <c r="B98" s="114" t="s">
        <v>163</v>
      </c>
      <c r="C98" s="102">
        <f t="shared" si="5"/>
        <v>1300</v>
      </c>
      <c r="D98" s="106">
        <f>D99+D102+D104</f>
        <v>63</v>
      </c>
      <c r="E98" s="106">
        <f>E99+E102+E104</f>
        <v>43</v>
      </c>
      <c r="F98" s="106">
        <f>F99+F102+F104</f>
        <v>20</v>
      </c>
      <c r="G98" s="107">
        <f>G99+G104+G102</f>
        <v>1237</v>
      </c>
    </row>
    <row r="99" ht="24.95" customHeight="1" spans="1:7">
      <c r="A99" s="115">
        <v>21302</v>
      </c>
      <c r="B99" s="114" t="s">
        <v>164</v>
      </c>
      <c r="C99" s="102">
        <f t="shared" si="5"/>
        <v>71</v>
      </c>
      <c r="D99" s="106">
        <f>D100</f>
        <v>63</v>
      </c>
      <c r="E99" s="106">
        <f>E100</f>
        <v>43</v>
      </c>
      <c r="F99" s="106">
        <f>F100</f>
        <v>20</v>
      </c>
      <c r="G99" s="107">
        <f>G101</f>
        <v>8</v>
      </c>
    </row>
    <row r="100" ht="24.95" customHeight="1" spans="1:7">
      <c r="A100" s="92">
        <v>2130201</v>
      </c>
      <c r="B100" s="114" t="s">
        <v>103</v>
      </c>
      <c r="C100" s="102">
        <f t="shared" si="5"/>
        <v>63</v>
      </c>
      <c r="D100" s="106">
        <f t="shared" ref="D100:D112" si="6">E100+F100</f>
        <v>63</v>
      </c>
      <c r="E100" s="106">
        <v>43</v>
      </c>
      <c r="F100" s="106">
        <v>20</v>
      </c>
      <c r="G100" s="107">
        <v>0</v>
      </c>
    </row>
    <row r="101" ht="24.95" customHeight="1" spans="1:7">
      <c r="A101" s="92">
        <v>2130202</v>
      </c>
      <c r="B101" s="114" t="s">
        <v>98</v>
      </c>
      <c r="C101" s="102">
        <f t="shared" si="5"/>
        <v>8</v>
      </c>
      <c r="D101" s="106">
        <f t="shared" si="6"/>
        <v>0</v>
      </c>
      <c r="E101" s="106">
        <v>0</v>
      </c>
      <c r="F101" s="106">
        <v>0</v>
      </c>
      <c r="G101" s="107">
        <v>8</v>
      </c>
    </row>
    <row r="102" ht="24.95" customHeight="1" spans="1:7">
      <c r="A102" s="115">
        <v>21303</v>
      </c>
      <c r="B102" s="114" t="s">
        <v>165</v>
      </c>
      <c r="C102" s="102">
        <f t="shared" si="5"/>
        <v>34</v>
      </c>
      <c r="D102" s="106">
        <f t="shared" si="6"/>
        <v>0</v>
      </c>
      <c r="E102" s="106">
        <v>0</v>
      </c>
      <c r="F102" s="106">
        <v>0</v>
      </c>
      <c r="G102" s="107">
        <f>G103</f>
        <v>34</v>
      </c>
    </row>
    <row r="103" ht="24.95" customHeight="1" spans="1:7">
      <c r="A103" s="92">
        <v>2130310</v>
      </c>
      <c r="B103" s="114" t="s">
        <v>166</v>
      </c>
      <c r="C103" s="102">
        <f t="shared" si="5"/>
        <v>34</v>
      </c>
      <c r="D103" s="106">
        <f t="shared" si="6"/>
        <v>0</v>
      </c>
      <c r="E103" s="106">
        <v>0</v>
      </c>
      <c r="F103" s="106">
        <v>0</v>
      </c>
      <c r="G103" s="107">
        <v>34</v>
      </c>
    </row>
    <row r="104" ht="24.95" customHeight="1" spans="1:7">
      <c r="A104" s="115">
        <v>21305</v>
      </c>
      <c r="B104" s="114" t="s">
        <v>167</v>
      </c>
      <c r="C104" s="102">
        <f t="shared" si="5"/>
        <v>1195</v>
      </c>
      <c r="D104" s="106">
        <f t="shared" si="6"/>
        <v>0</v>
      </c>
      <c r="E104" s="106">
        <v>0</v>
      </c>
      <c r="F104" s="106">
        <v>0</v>
      </c>
      <c r="G104" s="107">
        <f>G106+G105</f>
        <v>1195</v>
      </c>
    </row>
    <row r="105" ht="24.95" customHeight="1" spans="1:7">
      <c r="A105" s="92">
        <v>2130505</v>
      </c>
      <c r="B105" s="114" t="s">
        <v>168</v>
      </c>
      <c r="C105" s="102">
        <f t="shared" si="5"/>
        <v>1190</v>
      </c>
      <c r="D105" s="106">
        <f t="shared" si="6"/>
        <v>0</v>
      </c>
      <c r="E105" s="106">
        <v>0</v>
      </c>
      <c r="F105" s="106">
        <v>0</v>
      </c>
      <c r="G105" s="107">
        <v>1190</v>
      </c>
    </row>
    <row r="106" ht="24.95" customHeight="1" spans="1:7">
      <c r="A106" s="92">
        <v>2130599</v>
      </c>
      <c r="B106" s="114" t="s">
        <v>169</v>
      </c>
      <c r="C106" s="102">
        <f t="shared" si="5"/>
        <v>5</v>
      </c>
      <c r="D106" s="106">
        <f t="shared" si="6"/>
        <v>0</v>
      </c>
      <c r="E106" s="106">
        <v>0</v>
      </c>
      <c r="F106" s="106">
        <v>0</v>
      </c>
      <c r="G106" s="107">
        <v>5</v>
      </c>
    </row>
    <row r="107" ht="24.95" customHeight="1" spans="1:7">
      <c r="A107" s="115">
        <v>214</v>
      </c>
      <c r="B107" s="114" t="s">
        <v>170</v>
      </c>
      <c r="C107" s="102">
        <f t="shared" si="5"/>
        <v>649</v>
      </c>
      <c r="D107" s="106">
        <f t="shared" si="6"/>
        <v>0</v>
      </c>
      <c r="E107" s="106">
        <v>0</v>
      </c>
      <c r="F107" s="106">
        <v>0</v>
      </c>
      <c r="G107" s="107">
        <f>G108</f>
        <v>649</v>
      </c>
    </row>
    <row r="108" ht="24.95" customHeight="1" spans="1:7">
      <c r="A108" s="115">
        <v>21499</v>
      </c>
      <c r="B108" s="114" t="s">
        <v>171</v>
      </c>
      <c r="C108" s="102">
        <f t="shared" si="5"/>
        <v>649</v>
      </c>
      <c r="D108" s="106">
        <f t="shared" si="6"/>
        <v>0</v>
      </c>
      <c r="E108" s="106">
        <v>0</v>
      </c>
      <c r="F108" s="106">
        <v>0</v>
      </c>
      <c r="G108" s="107">
        <f>G109</f>
        <v>649</v>
      </c>
    </row>
    <row r="109" ht="24.95" customHeight="1" spans="1:7">
      <c r="A109" s="92">
        <v>2149901</v>
      </c>
      <c r="B109" s="114" t="s">
        <v>172</v>
      </c>
      <c r="C109" s="102">
        <f t="shared" si="5"/>
        <v>649</v>
      </c>
      <c r="D109" s="106">
        <f t="shared" si="6"/>
        <v>0</v>
      </c>
      <c r="E109" s="106">
        <v>0</v>
      </c>
      <c r="F109" s="106">
        <v>0</v>
      </c>
      <c r="G109" s="107">
        <v>649</v>
      </c>
    </row>
    <row r="110" ht="24.95" customHeight="1" spans="1:7">
      <c r="A110" s="115">
        <v>215</v>
      </c>
      <c r="B110" s="114" t="s">
        <v>173</v>
      </c>
      <c r="C110" s="102">
        <f t="shared" si="5"/>
        <v>131100</v>
      </c>
      <c r="D110" s="106">
        <f t="shared" si="6"/>
        <v>0</v>
      </c>
      <c r="E110" s="106">
        <v>0</v>
      </c>
      <c r="F110" s="106">
        <v>0</v>
      </c>
      <c r="G110" s="107">
        <f>G111</f>
        <v>131100</v>
      </c>
    </row>
    <row r="111" ht="24.95" customHeight="1" spans="1:7">
      <c r="A111" s="115">
        <v>21508</v>
      </c>
      <c r="B111" s="114" t="s">
        <v>174</v>
      </c>
      <c r="C111" s="102">
        <f t="shared" si="5"/>
        <v>131100</v>
      </c>
      <c r="D111" s="106">
        <f t="shared" si="6"/>
        <v>0</v>
      </c>
      <c r="E111" s="106">
        <v>0</v>
      </c>
      <c r="F111" s="106">
        <v>0</v>
      </c>
      <c r="G111" s="107">
        <f>G112</f>
        <v>131100</v>
      </c>
    </row>
    <row r="112" ht="24.95" customHeight="1" spans="1:7">
      <c r="A112" s="92">
        <v>2150899</v>
      </c>
      <c r="B112" s="114" t="s">
        <v>175</v>
      </c>
      <c r="C112" s="102">
        <f t="shared" si="5"/>
        <v>131100</v>
      </c>
      <c r="D112" s="106">
        <f t="shared" si="6"/>
        <v>0</v>
      </c>
      <c r="E112" s="106">
        <v>0</v>
      </c>
      <c r="F112" s="106">
        <v>0</v>
      </c>
      <c r="G112" s="107">
        <f>121100+10000</f>
        <v>131100</v>
      </c>
    </row>
    <row r="113" ht="24.95" customHeight="1" spans="1:7">
      <c r="A113" s="115">
        <v>220</v>
      </c>
      <c r="B113" s="114" t="s">
        <v>176</v>
      </c>
      <c r="C113" s="102">
        <f t="shared" si="5"/>
        <v>2686</v>
      </c>
      <c r="D113" s="106">
        <f>D114</f>
        <v>1432</v>
      </c>
      <c r="E113" s="106">
        <f>E114</f>
        <v>1326</v>
      </c>
      <c r="F113" s="106">
        <f>F114</f>
        <v>106</v>
      </c>
      <c r="G113" s="107">
        <f>G114</f>
        <v>1254</v>
      </c>
    </row>
    <row r="114" ht="24.95" customHeight="1" spans="1:7">
      <c r="A114" s="115">
        <v>22001</v>
      </c>
      <c r="B114" s="114" t="s">
        <v>177</v>
      </c>
      <c r="C114" s="102">
        <f t="shared" si="5"/>
        <v>2686</v>
      </c>
      <c r="D114" s="106">
        <f>D115</f>
        <v>1432</v>
      </c>
      <c r="E114" s="106">
        <f>E115</f>
        <v>1326</v>
      </c>
      <c r="F114" s="106">
        <f>F115</f>
        <v>106</v>
      </c>
      <c r="G114" s="107">
        <f>G116+G117</f>
        <v>1254</v>
      </c>
    </row>
    <row r="115" ht="24.95" customHeight="1" spans="1:7">
      <c r="A115" s="92">
        <v>2200101</v>
      </c>
      <c r="B115" s="114" t="s">
        <v>103</v>
      </c>
      <c r="C115" s="102">
        <f t="shared" si="5"/>
        <v>1432</v>
      </c>
      <c r="D115" s="106">
        <f>E115+F115</f>
        <v>1432</v>
      </c>
      <c r="E115" s="106">
        <f>733+593</f>
        <v>1326</v>
      </c>
      <c r="F115" s="106">
        <f>44+62</f>
        <v>106</v>
      </c>
      <c r="G115" s="107">
        <v>0</v>
      </c>
    </row>
    <row r="116" ht="24.95" customHeight="1" spans="1:7">
      <c r="A116" s="92">
        <v>2200102</v>
      </c>
      <c r="B116" s="114" t="s">
        <v>97</v>
      </c>
      <c r="C116" s="102">
        <f t="shared" si="5"/>
        <v>268</v>
      </c>
      <c r="D116" s="106">
        <f>E116+F116</f>
        <v>0</v>
      </c>
      <c r="E116" s="106">
        <v>0</v>
      </c>
      <c r="F116" s="106">
        <v>0</v>
      </c>
      <c r="G116" s="107">
        <v>268</v>
      </c>
    </row>
    <row r="117" ht="24.95" customHeight="1" spans="1:7">
      <c r="A117" s="92">
        <v>2200104</v>
      </c>
      <c r="B117" s="114" t="s">
        <v>178</v>
      </c>
      <c r="C117" s="102">
        <f t="shared" si="5"/>
        <v>986</v>
      </c>
      <c r="D117" s="106">
        <f>E117+F117</f>
        <v>0</v>
      </c>
      <c r="E117" s="106">
        <v>0</v>
      </c>
      <c r="F117" s="106">
        <v>0</v>
      </c>
      <c r="G117" s="107">
        <v>986</v>
      </c>
    </row>
    <row r="118" ht="24.95" customHeight="1" spans="1:7">
      <c r="A118" s="115">
        <v>224</v>
      </c>
      <c r="B118" s="114" t="s">
        <v>179</v>
      </c>
      <c r="C118" s="102">
        <f t="shared" si="5"/>
        <v>2725</v>
      </c>
      <c r="D118" s="106">
        <f t="shared" ref="D118:F119" si="7">D119</f>
        <v>469</v>
      </c>
      <c r="E118" s="106">
        <f t="shared" si="7"/>
        <v>429</v>
      </c>
      <c r="F118" s="106">
        <f t="shared" si="7"/>
        <v>40</v>
      </c>
      <c r="G118" s="107">
        <f>G119+G122</f>
        <v>2256</v>
      </c>
    </row>
    <row r="119" ht="24.95" customHeight="1" spans="1:7">
      <c r="A119" s="115">
        <v>22401</v>
      </c>
      <c r="B119" s="114" t="s">
        <v>180</v>
      </c>
      <c r="C119" s="102">
        <f t="shared" si="5"/>
        <v>767</v>
      </c>
      <c r="D119" s="106">
        <f t="shared" si="7"/>
        <v>469</v>
      </c>
      <c r="E119" s="106">
        <f t="shared" si="7"/>
        <v>429</v>
      </c>
      <c r="F119" s="106">
        <f t="shared" si="7"/>
        <v>40</v>
      </c>
      <c r="G119" s="107">
        <f>G121</f>
        <v>298</v>
      </c>
    </row>
    <row r="120" ht="24.95" customHeight="1" spans="1:7">
      <c r="A120" s="116">
        <v>2240101</v>
      </c>
      <c r="B120" s="117" t="s">
        <v>103</v>
      </c>
      <c r="C120" s="102">
        <f t="shared" si="5"/>
        <v>469</v>
      </c>
      <c r="D120" s="118">
        <f>E120+F120</f>
        <v>469</v>
      </c>
      <c r="E120" s="118">
        <v>429</v>
      </c>
      <c r="F120" s="118">
        <v>40</v>
      </c>
      <c r="G120" s="119">
        <v>0</v>
      </c>
    </row>
    <row r="121" ht="24.95" customHeight="1" spans="1:7">
      <c r="A121" s="120">
        <v>2240106</v>
      </c>
      <c r="B121" s="99" t="s">
        <v>181</v>
      </c>
      <c r="C121" s="102">
        <f t="shared" si="5"/>
        <v>298</v>
      </c>
      <c r="D121" s="106">
        <f>E121+F121</f>
        <v>0</v>
      </c>
      <c r="E121" s="106">
        <v>0</v>
      </c>
      <c r="F121" s="106">
        <v>0</v>
      </c>
      <c r="G121" s="107">
        <v>298</v>
      </c>
    </row>
    <row r="122" ht="24.95" customHeight="1" spans="1:7">
      <c r="A122" s="121">
        <v>22402</v>
      </c>
      <c r="B122" s="99" t="s">
        <v>182</v>
      </c>
      <c r="C122" s="102">
        <f t="shared" ref="C122:C130" si="8">D122+G122</f>
        <v>1958</v>
      </c>
      <c r="D122" s="106">
        <f t="shared" ref="D122:D130" si="9">E122+F122</f>
        <v>0</v>
      </c>
      <c r="E122" s="106">
        <v>0</v>
      </c>
      <c r="F122" s="106">
        <v>0</v>
      </c>
      <c r="G122" s="107">
        <f>G123</f>
        <v>1958</v>
      </c>
    </row>
    <row r="123" ht="24.95" customHeight="1" spans="1:7">
      <c r="A123" s="120">
        <v>2240204</v>
      </c>
      <c r="B123" s="99" t="s">
        <v>183</v>
      </c>
      <c r="C123" s="102">
        <f t="shared" si="8"/>
        <v>1958</v>
      </c>
      <c r="D123" s="106">
        <f t="shared" si="9"/>
        <v>0</v>
      </c>
      <c r="E123" s="106">
        <v>0</v>
      </c>
      <c r="F123" s="106">
        <v>0</v>
      </c>
      <c r="G123" s="107">
        <v>1958</v>
      </c>
    </row>
    <row r="124" ht="24.95" customHeight="1" spans="1:7">
      <c r="A124" s="121">
        <v>227</v>
      </c>
      <c r="B124" s="99" t="s">
        <v>184</v>
      </c>
      <c r="C124" s="102">
        <f t="shared" si="8"/>
        <v>2700</v>
      </c>
      <c r="D124" s="106">
        <f t="shared" si="9"/>
        <v>0</v>
      </c>
      <c r="E124" s="106">
        <v>0</v>
      </c>
      <c r="F124" s="106">
        <v>0</v>
      </c>
      <c r="G124" s="107">
        <v>2700</v>
      </c>
    </row>
    <row r="125" ht="24.95" customHeight="1" spans="1:7">
      <c r="A125" s="121">
        <v>230</v>
      </c>
      <c r="B125" s="99" t="s">
        <v>185</v>
      </c>
      <c r="C125" s="102">
        <f t="shared" si="8"/>
        <v>81508</v>
      </c>
      <c r="D125" s="106">
        <f t="shared" si="9"/>
        <v>0</v>
      </c>
      <c r="E125" s="106">
        <v>0</v>
      </c>
      <c r="F125" s="106">
        <v>0</v>
      </c>
      <c r="G125" s="107">
        <f>G126</f>
        <v>81508</v>
      </c>
    </row>
    <row r="126" ht="24.95" customHeight="1" spans="1:7">
      <c r="A126" s="121">
        <v>23006</v>
      </c>
      <c r="B126" s="99" t="s">
        <v>186</v>
      </c>
      <c r="C126" s="102">
        <f t="shared" si="8"/>
        <v>81508</v>
      </c>
      <c r="D126" s="106">
        <f t="shared" si="9"/>
        <v>0</v>
      </c>
      <c r="E126" s="106">
        <v>0</v>
      </c>
      <c r="F126" s="106">
        <v>0</v>
      </c>
      <c r="G126" s="107">
        <f>G127</f>
        <v>81508</v>
      </c>
    </row>
    <row r="127" ht="24.95" customHeight="1" spans="1:7">
      <c r="A127" s="120">
        <v>2300601</v>
      </c>
      <c r="B127" s="99" t="s">
        <v>187</v>
      </c>
      <c r="C127" s="102">
        <f t="shared" si="8"/>
        <v>81508</v>
      </c>
      <c r="D127" s="106">
        <f t="shared" si="9"/>
        <v>0</v>
      </c>
      <c r="E127" s="106">
        <v>0</v>
      </c>
      <c r="F127" s="106">
        <v>0</v>
      </c>
      <c r="G127" s="107">
        <v>81508</v>
      </c>
    </row>
    <row r="128" ht="24.95" customHeight="1" spans="1:7">
      <c r="A128" s="121">
        <v>232</v>
      </c>
      <c r="B128" s="99" t="s">
        <v>188</v>
      </c>
      <c r="C128" s="102">
        <f t="shared" si="8"/>
        <v>9771</v>
      </c>
      <c r="D128" s="106">
        <f t="shared" si="9"/>
        <v>0</v>
      </c>
      <c r="E128" s="106">
        <v>0</v>
      </c>
      <c r="F128" s="106">
        <v>0</v>
      </c>
      <c r="G128" s="107">
        <f>G129</f>
        <v>9771</v>
      </c>
    </row>
    <row r="129" ht="24.95" customHeight="1" spans="1:7">
      <c r="A129" s="121">
        <v>23203</v>
      </c>
      <c r="B129" s="99" t="s">
        <v>189</v>
      </c>
      <c r="C129" s="102">
        <f t="shared" si="8"/>
        <v>9771</v>
      </c>
      <c r="D129" s="106">
        <f t="shared" si="9"/>
        <v>0</v>
      </c>
      <c r="E129" s="106">
        <v>0</v>
      </c>
      <c r="F129" s="106">
        <v>0</v>
      </c>
      <c r="G129" s="107">
        <f>G130</f>
        <v>9771</v>
      </c>
    </row>
    <row r="130" ht="24.95" customHeight="1" spans="1:7">
      <c r="A130" s="120">
        <v>2320301</v>
      </c>
      <c r="B130" s="99" t="s">
        <v>189</v>
      </c>
      <c r="C130" s="102">
        <f t="shared" si="8"/>
        <v>9771</v>
      </c>
      <c r="D130" s="106">
        <f t="shared" si="9"/>
        <v>0</v>
      </c>
      <c r="E130" s="106">
        <v>0</v>
      </c>
      <c r="F130" s="106">
        <v>0</v>
      </c>
      <c r="G130" s="107">
        <v>9771</v>
      </c>
    </row>
    <row r="131" ht="24.95" customHeight="1" spans="1:7">
      <c r="A131" s="122" t="s">
        <v>205</v>
      </c>
      <c r="B131" s="123"/>
      <c r="C131" s="102">
        <v>344004</v>
      </c>
      <c r="D131" s="103">
        <v>12331</v>
      </c>
      <c r="E131" s="102">
        <v>11229</v>
      </c>
      <c r="F131" s="102">
        <v>1102</v>
      </c>
      <c r="G131" s="104">
        <v>331673</v>
      </c>
    </row>
    <row r="132" ht="24.95" customHeight="1"/>
  </sheetData>
  <mergeCells count="4">
    <mergeCell ref="A2:G2"/>
    <mergeCell ref="A3:F3"/>
    <mergeCell ref="A4:G4"/>
    <mergeCell ref="D5:F5"/>
  </mergeCells>
  <printOptions horizontalCentered="1"/>
  <pageMargins left="0.0784722222222222" right="0.0784722222222222" top="0.393055555555556" bottom="0.0784722222222222" header="0" footer="0"/>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SheetLayoutView="60" workbookViewId="0">
      <selection activeCell="C20" sqref="C20"/>
    </sheetView>
  </sheetViews>
  <sheetFormatPr defaultColWidth="9.75" defaultRowHeight="13.5" customHeight="1" outlineLevelCol="4"/>
  <cols>
    <col min="1" max="1" width="15.3833333333333" style="35" customWidth="1"/>
    <col min="2" max="2" width="30.3833333333333" customWidth="1"/>
    <col min="3" max="3" width="15.8833333333333" customWidth="1"/>
    <col min="4" max="4" width="16.3833333333333" customWidth="1"/>
    <col min="5" max="5" width="18" customWidth="1"/>
  </cols>
  <sheetData>
    <row r="1" ht="16.5" customHeight="1" spans="1:5">
      <c r="A1" s="86"/>
      <c r="B1" s="86"/>
      <c r="C1" s="86"/>
      <c r="D1" s="86"/>
      <c r="E1" s="86"/>
    </row>
    <row r="2" ht="35.25" customHeight="1" spans="1:5">
      <c r="A2" s="3" t="s">
        <v>206</v>
      </c>
      <c r="B2" s="3"/>
      <c r="C2" s="3"/>
      <c r="D2" s="3"/>
      <c r="E2" s="3"/>
    </row>
    <row r="3" ht="25.5" customHeight="1" spans="1:5">
      <c r="A3" s="56"/>
      <c r="B3" s="56" t="s">
        <v>14</v>
      </c>
      <c r="C3" s="56" t="s">
        <v>14</v>
      </c>
      <c r="D3" s="56" t="s">
        <v>14</v>
      </c>
      <c r="E3" s="57"/>
    </row>
    <row r="4" ht="14.25" customHeight="1" spans="1:5">
      <c r="A4" s="59" t="s">
        <v>207</v>
      </c>
      <c r="B4" s="59"/>
      <c r="C4" s="59"/>
      <c r="D4" s="59"/>
      <c r="E4" s="59"/>
    </row>
    <row r="5" ht="33.75" customHeight="1" spans="1:5">
      <c r="A5" s="5" t="s">
        <v>208</v>
      </c>
      <c r="B5" s="5"/>
      <c r="C5" s="5" t="s">
        <v>209</v>
      </c>
      <c r="D5" s="5"/>
      <c r="E5" s="5"/>
    </row>
    <row r="6" ht="20.25" customHeight="1" spans="1:5">
      <c r="A6" s="87" t="s">
        <v>200</v>
      </c>
      <c r="B6" s="87" t="s">
        <v>201</v>
      </c>
      <c r="C6" s="87" t="s">
        <v>71</v>
      </c>
      <c r="D6" s="87" t="s">
        <v>203</v>
      </c>
      <c r="E6" s="87" t="s">
        <v>84</v>
      </c>
    </row>
    <row r="7" ht="24.95" customHeight="1" spans="1:5">
      <c r="A7" s="88" t="s">
        <v>210</v>
      </c>
      <c r="B7" s="89" t="s">
        <v>211</v>
      </c>
      <c r="C7" s="90">
        <f>D7+E7</f>
        <v>11179</v>
      </c>
      <c r="D7" s="91">
        <f>SUM(D8:D17)</f>
        <v>11179</v>
      </c>
      <c r="E7" s="91">
        <v>0</v>
      </c>
    </row>
    <row r="8" ht="24.95" customHeight="1" spans="1:5">
      <c r="A8" s="92">
        <v>30112</v>
      </c>
      <c r="B8" s="93" t="s">
        <v>212</v>
      </c>
      <c r="C8" s="90">
        <f t="shared" ref="C8:C19" si="0">D8+E8</f>
        <v>27</v>
      </c>
      <c r="D8" s="94">
        <v>27</v>
      </c>
      <c r="E8" s="91">
        <v>0</v>
      </c>
    </row>
    <row r="9" ht="24.95" customHeight="1" spans="1:5">
      <c r="A9" s="92">
        <v>30103</v>
      </c>
      <c r="B9" s="93" t="s">
        <v>213</v>
      </c>
      <c r="C9" s="90">
        <f t="shared" si="0"/>
        <v>6133</v>
      </c>
      <c r="D9" s="94">
        <v>6133</v>
      </c>
      <c r="E9" s="91">
        <v>0</v>
      </c>
    </row>
    <row r="10" ht="24.95" customHeight="1" spans="1:5">
      <c r="A10" s="92">
        <v>30110</v>
      </c>
      <c r="B10" s="93" t="s">
        <v>214</v>
      </c>
      <c r="C10" s="90">
        <f t="shared" si="0"/>
        <v>165</v>
      </c>
      <c r="D10" s="94">
        <v>165</v>
      </c>
      <c r="E10" s="91">
        <v>0</v>
      </c>
    </row>
    <row r="11" ht="24.95" customHeight="1" spans="1:5">
      <c r="A11" s="92">
        <v>30111</v>
      </c>
      <c r="B11" s="93" t="s">
        <v>215</v>
      </c>
      <c r="C11" s="90">
        <f t="shared" si="0"/>
        <v>34</v>
      </c>
      <c r="D11" s="94">
        <v>34</v>
      </c>
      <c r="E11" s="91">
        <v>0</v>
      </c>
    </row>
    <row r="12" ht="24.95" customHeight="1" spans="1:5">
      <c r="A12" s="92">
        <v>30102</v>
      </c>
      <c r="B12" s="93" t="s">
        <v>216</v>
      </c>
      <c r="C12" s="90">
        <f t="shared" si="0"/>
        <v>1237</v>
      </c>
      <c r="D12" s="94">
        <v>1237</v>
      </c>
      <c r="E12" s="91">
        <v>0</v>
      </c>
    </row>
    <row r="13" ht="24.95" customHeight="1" spans="1:5">
      <c r="A13" s="92">
        <v>30113</v>
      </c>
      <c r="B13" s="93" t="s">
        <v>217</v>
      </c>
      <c r="C13" s="90">
        <f t="shared" si="0"/>
        <v>847</v>
      </c>
      <c r="D13" s="94">
        <v>847</v>
      </c>
      <c r="E13" s="91">
        <v>0</v>
      </c>
    </row>
    <row r="14" ht="24.95" customHeight="1" spans="1:5">
      <c r="A14" s="92">
        <v>30101</v>
      </c>
      <c r="B14" s="93" t="s">
        <v>218</v>
      </c>
      <c r="C14" s="90">
        <f t="shared" si="0"/>
        <v>2282</v>
      </c>
      <c r="D14" s="94">
        <v>2282</v>
      </c>
      <c r="E14" s="91">
        <v>0</v>
      </c>
    </row>
    <row r="15" ht="24.95" customHeight="1" spans="1:5">
      <c r="A15" s="92">
        <v>30108</v>
      </c>
      <c r="B15" s="93" t="s">
        <v>219</v>
      </c>
      <c r="C15" s="90">
        <f t="shared" si="0"/>
        <v>330</v>
      </c>
      <c r="D15" s="94">
        <v>330</v>
      </c>
      <c r="E15" s="91">
        <v>0</v>
      </c>
    </row>
    <row r="16" ht="24.95" customHeight="1" spans="1:5">
      <c r="A16" s="92">
        <v>30107</v>
      </c>
      <c r="B16" s="93" t="s">
        <v>220</v>
      </c>
      <c r="C16" s="90">
        <f t="shared" si="0"/>
        <v>0</v>
      </c>
      <c r="D16" s="94">
        <v>0</v>
      </c>
      <c r="E16" s="91">
        <v>0</v>
      </c>
    </row>
    <row r="17" ht="24.95" customHeight="1" spans="1:5">
      <c r="A17" s="92">
        <v>30109</v>
      </c>
      <c r="B17" s="93" t="s">
        <v>221</v>
      </c>
      <c r="C17" s="90">
        <f t="shared" si="0"/>
        <v>124</v>
      </c>
      <c r="D17" s="94">
        <v>124</v>
      </c>
      <c r="E17" s="91">
        <v>0</v>
      </c>
    </row>
    <row r="18" ht="24.95" customHeight="1" spans="1:5">
      <c r="A18" s="88" t="s">
        <v>222</v>
      </c>
      <c r="B18" s="95" t="s">
        <v>223</v>
      </c>
      <c r="C18" s="91">
        <f t="shared" si="0"/>
        <v>1102</v>
      </c>
      <c r="D18" s="91">
        <v>0</v>
      </c>
      <c r="E18" s="91">
        <f>SUM(E19:E26)</f>
        <v>1102</v>
      </c>
    </row>
    <row r="19" ht="24.95" customHeight="1" spans="1:5">
      <c r="A19" s="92">
        <v>30212</v>
      </c>
      <c r="B19" s="95" t="s">
        <v>224</v>
      </c>
      <c r="C19" s="91">
        <f t="shared" si="0"/>
        <v>2</v>
      </c>
      <c r="D19" s="91">
        <v>0</v>
      </c>
      <c r="E19" s="91">
        <v>2</v>
      </c>
    </row>
    <row r="20" ht="24.95" customHeight="1" spans="1:5">
      <c r="A20" s="92">
        <v>30229</v>
      </c>
      <c r="B20" s="88" t="s">
        <v>225</v>
      </c>
      <c r="C20" s="91">
        <f t="shared" ref="C20:C30" si="1">D20+E20</f>
        <v>24</v>
      </c>
      <c r="D20" s="91">
        <v>0</v>
      </c>
      <c r="E20" s="94">
        <v>24</v>
      </c>
    </row>
    <row r="21" ht="24.95" customHeight="1" spans="1:5">
      <c r="A21" s="92">
        <v>30228</v>
      </c>
      <c r="B21" s="88" t="s">
        <v>226</v>
      </c>
      <c r="C21" s="91">
        <f t="shared" si="1"/>
        <v>193</v>
      </c>
      <c r="D21" s="91">
        <v>0</v>
      </c>
      <c r="E21" s="94">
        <v>193</v>
      </c>
    </row>
    <row r="22" ht="24.95" customHeight="1" spans="1:5">
      <c r="A22" s="92">
        <v>30226</v>
      </c>
      <c r="B22" s="88" t="s">
        <v>227</v>
      </c>
      <c r="C22" s="91">
        <f t="shared" si="1"/>
        <v>150</v>
      </c>
      <c r="D22" s="91">
        <v>0</v>
      </c>
      <c r="E22" s="94">
        <v>150</v>
      </c>
    </row>
    <row r="23" ht="24.95" customHeight="1" spans="1:5">
      <c r="A23" s="92">
        <v>30239</v>
      </c>
      <c r="B23" s="88" t="s">
        <v>228</v>
      </c>
      <c r="C23" s="91">
        <f t="shared" si="1"/>
        <v>155</v>
      </c>
      <c r="D23" s="91">
        <v>0</v>
      </c>
      <c r="E23" s="94">
        <v>155</v>
      </c>
    </row>
    <row r="24" ht="24.95" customHeight="1" spans="1:5">
      <c r="A24" s="92">
        <v>30231</v>
      </c>
      <c r="B24" s="88" t="s">
        <v>229</v>
      </c>
      <c r="C24" s="91">
        <f t="shared" si="1"/>
        <v>5</v>
      </c>
      <c r="D24" s="91">
        <v>0</v>
      </c>
      <c r="E24" s="94">
        <v>5</v>
      </c>
    </row>
    <row r="25" ht="24.95" customHeight="1" spans="1:5">
      <c r="A25" s="92">
        <v>30299</v>
      </c>
      <c r="B25" s="88" t="s">
        <v>230</v>
      </c>
      <c r="C25" s="91">
        <f t="shared" si="1"/>
        <v>485.5</v>
      </c>
      <c r="D25" s="91">
        <v>0</v>
      </c>
      <c r="E25" s="94">
        <f>304+193-2-9.5</f>
        <v>485.5</v>
      </c>
    </row>
    <row r="26" ht="24.95" customHeight="1" spans="1:5">
      <c r="A26" s="92">
        <v>30217</v>
      </c>
      <c r="B26" s="88" t="s">
        <v>231</v>
      </c>
      <c r="C26" s="91">
        <f t="shared" si="1"/>
        <v>87.5</v>
      </c>
      <c r="D26" s="91">
        <v>0</v>
      </c>
      <c r="E26" s="94">
        <v>87.5</v>
      </c>
    </row>
    <row r="27" ht="24.95" customHeight="1" spans="1:5">
      <c r="A27" s="88" t="s">
        <v>232</v>
      </c>
      <c r="B27" s="95" t="s">
        <v>233</v>
      </c>
      <c r="C27" s="91">
        <f t="shared" si="1"/>
        <v>50</v>
      </c>
      <c r="D27" s="91">
        <f>D28+D29+D30</f>
        <v>50</v>
      </c>
      <c r="E27" s="91">
        <v>0</v>
      </c>
    </row>
    <row r="28" ht="24.95" customHeight="1" spans="1:5">
      <c r="A28" s="92">
        <v>30302</v>
      </c>
      <c r="B28" s="88" t="s">
        <v>234</v>
      </c>
      <c r="C28" s="91">
        <f t="shared" si="1"/>
        <v>36</v>
      </c>
      <c r="D28" s="94">
        <v>36</v>
      </c>
      <c r="E28" s="91">
        <v>0</v>
      </c>
    </row>
    <row r="29" ht="24.95" customHeight="1" spans="1:5">
      <c r="A29" s="92">
        <v>30305</v>
      </c>
      <c r="B29" s="88" t="s">
        <v>235</v>
      </c>
      <c r="C29" s="91">
        <f t="shared" si="1"/>
        <v>4</v>
      </c>
      <c r="D29" s="94">
        <v>4</v>
      </c>
      <c r="E29" s="91">
        <v>0</v>
      </c>
    </row>
    <row r="30" ht="24.95" customHeight="1" spans="1:5">
      <c r="A30" s="92">
        <v>30309</v>
      </c>
      <c r="B30" s="88" t="s">
        <v>236</v>
      </c>
      <c r="C30" s="91">
        <f t="shared" si="1"/>
        <v>10</v>
      </c>
      <c r="D30" s="94">
        <v>10</v>
      </c>
      <c r="E30" s="91">
        <v>0</v>
      </c>
    </row>
    <row r="31" ht="24.95" customHeight="1" spans="1:5">
      <c r="A31" s="88" t="s">
        <v>205</v>
      </c>
      <c r="B31" s="88"/>
      <c r="C31" s="94">
        <f>C7+C27+C18</f>
        <v>12331</v>
      </c>
      <c r="D31" s="94">
        <f>D7+D27+D18</f>
        <v>11229</v>
      </c>
      <c r="E31" s="94">
        <f>E7+E27+E18</f>
        <v>1102</v>
      </c>
    </row>
    <row r="32" ht="24.95" customHeight="1"/>
  </sheetData>
  <mergeCells count="5">
    <mergeCell ref="A2:E2"/>
    <mergeCell ref="A3:D3"/>
    <mergeCell ref="A4:E4"/>
    <mergeCell ref="A5:B5"/>
    <mergeCell ref="C5:E5"/>
  </mergeCells>
  <printOptions horizontalCentered="1"/>
  <pageMargins left="0.0791666666666667" right="0.0791666666666667" top="0.388888888888889" bottom="0.0791666666666667" header="0" footer="0"/>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B8" sqref="B8"/>
    </sheetView>
  </sheetViews>
  <sheetFormatPr defaultColWidth="9.75" defaultRowHeight="13.5" customHeight="1" outlineLevelCol="4"/>
  <cols>
    <col min="1" max="1" width="15.1333333333333" customWidth="1"/>
    <col min="2" max="2" width="48.6333333333333" customWidth="1"/>
    <col min="3" max="3" width="17" customWidth="1"/>
    <col min="4" max="4" width="12.3833333333333" customWidth="1"/>
    <col min="5" max="5" width="17.8833333333333" customWidth="1"/>
    <col min="6" max="6" width="32.75" customWidth="1"/>
  </cols>
  <sheetData>
    <row r="1" ht="18" customHeight="1" spans="1:5">
      <c r="A1" s="71"/>
      <c r="B1" s="71"/>
      <c r="C1" s="71"/>
      <c r="D1" s="71"/>
      <c r="E1" s="71"/>
    </row>
    <row r="2" ht="30.75" customHeight="1" spans="1:5">
      <c r="A2" s="72" t="s">
        <v>237</v>
      </c>
      <c r="B2" s="72"/>
      <c r="C2" s="72"/>
      <c r="D2" s="72"/>
      <c r="E2" s="72"/>
    </row>
    <row r="3" ht="25.5" customHeight="1" spans="1:5">
      <c r="A3" s="73"/>
      <c r="B3" s="73" t="s">
        <v>14</v>
      </c>
      <c r="C3" s="73" t="s">
        <v>14</v>
      </c>
      <c r="D3" s="73" t="s">
        <v>14</v>
      </c>
      <c r="E3" s="74"/>
    </row>
    <row r="4" ht="14.25" customHeight="1" spans="1:5">
      <c r="A4" s="75" t="s">
        <v>238</v>
      </c>
      <c r="B4" s="75"/>
      <c r="C4" s="75"/>
      <c r="D4" s="75"/>
      <c r="E4" s="75"/>
    </row>
    <row r="5" ht="20.25" customHeight="1" spans="1:5">
      <c r="A5" s="76" t="s">
        <v>200</v>
      </c>
      <c r="B5" s="76" t="s">
        <v>201</v>
      </c>
      <c r="C5" s="76" t="s">
        <v>239</v>
      </c>
      <c r="D5" s="76"/>
      <c r="E5" s="76"/>
    </row>
    <row r="6" ht="20.25" customHeight="1" spans="1:5">
      <c r="A6" s="76"/>
      <c r="B6" s="76"/>
      <c r="C6" s="76" t="s">
        <v>71</v>
      </c>
      <c r="D6" s="76" t="s">
        <v>81</v>
      </c>
      <c r="E6" s="76" t="s">
        <v>82</v>
      </c>
    </row>
    <row r="7" ht="24.95" customHeight="1" spans="1:5">
      <c r="A7" s="77">
        <v>212</v>
      </c>
      <c r="B7" s="78" t="s">
        <v>150</v>
      </c>
      <c r="C7" s="79">
        <f>C8+C11</f>
        <v>208273</v>
      </c>
      <c r="D7" s="80">
        <v>0</v>
      </c>
      <c r="E7" s="79">
        <f>E8+E11</f>
        <v>208273</v>
      </c>
    </row>
    <row r="8" ht="24.95" customHeight="1" spans="1:5">
      <c r="A8" s="77">
        <v>21208</v>
      </c>
      <c r="B8" s="78" t="s">
        <v>240</v>
      </c>
      <c r="C8" s="79">
        <f>C9+C10</f>
        <v>207273</v>
      </c>
      <c r="D8" s="80">
        <v>0</v>
      </c>
      <c r="E8" s="79">
        <f>E9+E10</f>
        <v>207273</v>
      </c>
    </row>
    <row r="9" ht="24.95" customHeight="1" spans="1:5">
      <c r="A9" s="81">
        <v>2120801</v>
      </c>
      <c r="B9" s="78" t="s">
        <v>158</v>
      </c>
      <c r="C9" s="79">
        <f>86796+23315</f>
        <v>110111</v>
      </c>
      <c r="D9" s="80">
        <v>0</v>
      </c>
      <c r="E9" s="79">
        <f>86796+23315</f>
        <v>110111</v>
      </c>
    </row>
    <row r="10" ht="24.95" customHeight="1" spans="1:5">
      <c r="A10" s="81">
        <v>2120802</v>
      </c>
      <c r="B10" s="78" t="s">
        <v>159</v>
      </c>
      <c r="C10" s="79">
        <f>77400+19762</f>
        <v>97162</v>
      </c>
      <c r="D10" s="80">
        <v>0</v>
      </c>
      <c r="E10" s="79">
        <f>77400+19762</f>
        <v>97162</v>
      </c>
    </row>
    <row r="11" ht="24.95" customHeight="1" spans="1:5">
      <c r="A11" s="77">
        <v>21213</v>
      </c>
      <c r="B11" s="78" t="s">
        <v>160</v>
      </c>
      <c r="C11" s="79">
        <f>C12</f>
        <v>1000</v>
      </c>
      <c r="D11" s="80">
        <v>0</v>
      </c>
      <c r="E11" s="79">
        <f>E12</f>
        <v>1000</v>
      </c>
    </row>
    <row r="12" ht="24.95" customHeight="1" spans="1:5">
      <c r="A12" s="81">
        <v>2121399</v>
      </c>
      <c r="B12" s="82" t="s">
        <v>161</v>
      </c>
      <c r="C12" s="79">
        <v>1000</v>
      </c>
      <c r="D12" s="80">
        <v>0</v>
      </c>
      <c r="E12" s="79">
        <v>1000</v>
      </c>
    </row>
    <row r="13" ht="27" customHeight="1" spans="1:5">
      <c r="A13" s="83" t="s">
        <v>205</v>
      </c>
      <c r="B13" s="84"/>
      <c r="C13" s="79">
        <v>208273</v>
      </c>
      <c r="D13" s="80">
        <v>0</v>
      </c>
      <c r="E13" s="79">
        <v>208273</v>
      </c>
    </row>
    <row r="14" customHeight="1" spans="2:5">
      <c r="B14" s="85"/>
      <c r="C14" s="85"/>
      <c r="D14" s="85"/>
      <c r="E14" s="85"/>
    </row>
  </sheetData>
  <mergeCells count="6">
    <mergeCell ref="A2:E2"/>
    <mergeCell ref="A3:D3"/>
    <mergeCell ref="A4:E4"/>
    <mergeCell ref="C5:E5"/>
    <mergeCell ref="A5:A6"/>
    <mergeCell ref="B5:B6"/>
  </mergeCells>
  <printOptions horizontalCentered="1"/>
  <pageMargins left="0.0791666666666667" right="0.0791666666666667" top="0.388888888888889" bottom="0.0791666666666667" header="0" footer="0"/>
  <pageSetup paperSize="9" scale="85"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zoomScaleSheetLayoutView="60" workbookViewId="0">
      <selection activeCell="H8" sqref="D8:E8 H8"/>
    </sheetView>
  </sheetViews>
  <sheetFormatPr defaultColWidth="9.75" defaultRowHeight="13.5" customHeight="1" outlineLevelCol="7"/>
  <cols>
    <col min="1" max="1" width="12.3833333333333" customWidth="1"/>
    <col min="2" max="2" width="30.25" customWidth="1"/>
    <col min="3" max="4" width="17.25" customWidth="1"/>
    <col min="5" max="5" width="13.3833333333333" customWidth="1"/>
    <col min="6" max="6" width="16.3833333333333" customWidth="1"/>
    <col min="7" max="7" width="17.1333333333333" customWidth="1"/>
    <col min="8" max="8" width="13.3833333333333" customWidth="1"/>
    <col min="9" max="9" width="9.75" customWidth="1"/>
  </cols>
  <sheetData>
    <row r="1" ht="17.25" customHeight="1" spans="1:8">
      <c r="A1" s="54"/>
      <c r="B1" s="55"/>
      <c r="C1" s="54"/>
      <c r="D1" s="54"/>
      <c r="E1" s="54"/>
      <c r="F1" s="54"/>
      <c r="G1" s="54"/>
      <c r="H1" s="54"/>
    </row>
    <row r="2" ht="33.75" customHeight="1" spans="1:8">
      <c r="A2" s="3" t="s">
        <v>241</v>
      </c>
      <c r="B2" s="3"/>
      <c r="C2" s="3"/>
      <c r="D2" s="3"/>
      <c r="E2" s="3"/>
      <c r="F2" s="3"/>
      <c r="G2" s="3"/>
      <c r="H2" s="3"/>
    </row>
    <row r="3" ht="21" customHeight="1" spans="1:8">
      <c r="A3" s="56"/>
      <c r="B3" s="56" t="s">
        <v>14</v>
      </c>
      <c r="C3" s="56" t="s">
        <v>14</v>
      </c>
      <c r="D3" s="56" t="s">
        <v>14</v>
      </c>
      <c r="E3" s="56" t="s">
        <v>14</v>
      </c>
      <c r="F3" s="56" t="s">
        <v>14</v>
      </c>
      <c r="G3" s="56" t="s">
        <v>14</v>
      </c>
      <c r="H3" s="57"/>
    </row>
    <row r="4" ht="21" customHeight="1" spans="1:8">
      <c r="A4" s="58" t="s">
        <v>15</v>
      </c>
      <c r="B4" s="58"/>
      <c r="C4" s="59" t="s">
        <v>16</v>
      </c>
      <c r="D4" s="59"/>
      <c r="E4" s="59"/>
      <c r="F4" s="59"/>
      <c r="G4" s="59"/>
      <c r="H4" s="59"/>
    </row>
    <row r="5" ht="27.75" customHeight="1" spans="1:8">
      <c r="A5" s="60" t="s">
        <v>65</v>
      </c>
      <c r="B5" s="60"/>
      <c r="C5" s="23" t="s">
        <v>242</v>
      </c>
      <c r="D5" s="5"/>
      <c r="E5" s="5"/>
      <c r="F5" s="5"/>
      <c r="G5" s="5"/>
      <c r="H5" s="5"/>
    </row>
    <row r="6" ht="26.25" customHeight="1" spans="1:8">
      <c r="A6" s="60" t="s">
        <v>243</v>
      </c>
      <c r="B6" s="60" t="s">
        <v>244</v>
      </c>
      <c r="C6" s="23" t="s">
        <v>245</v>
      </c>
      <c r="D6" s="5" t="s">
        <v>224</v>
      </c>
      <c r="E6" s="5" t="s">
        <v>246</v>
      </c>
      <c r="F6" s="5"/>
      <c r="G6" s="5"/>
      <c r="H6" s="5" t="s">
        <v>247</v>
      </c>
    </row>
    <row r="7" ht="26.25" customHeight="1" spans="1:8">
      <c r="A7" s="60"/>
      <c r="B7" s="60"/>
      <c r="C7" s="23"/>
      <c r="D7" s="5"/>
      <c r="E7" s="5" t="s">
        <v>202</v>
      </c>
      <c r="F7" s="5" t="s">
        <v>248</v>
      </c>
      <c r="G7" s="5" t="s">
        <v>249</v>
      </c>
      <c r="H7" s="5"/>
    </row>
    <row r="8" ht="23.25" customHeight="1" spans="1:8">
      <c r="A8" s="60" t="s">
        <v>77</v>
      </c>
      <c r="B8" s="60"/>
      <c r="C8" s="61">
        <f>D8+E8+H8</f>
        <v>94.5</v>
      </c>
      <c r="D8" s="62">
        <v>2</v>
      </c>
      <c r="E8" s="63">
        <f>F8+G8</f>
        <v>5</v>
      </c>
      <c r="F8" s="63">
        <v>0</v>
      </c>
      <c r="G8" s="63">
        <v>5</v>
      </c>
      <c r="H8" s="62">
        <v>87.5</v>
      </c>
    </row>
    <row r="9" ht="23.25" customHeight="1" spans="1:8">
      <c r="A9" s="64"/>
      <c r="B9" s="64"/>
      <c r="C9" s="65"/>
      <c r="D9" s="66"/>
      <c r="E9" s="66"/>
      <c r="F9" s="66"/>
      <c r="G9" s="66"/>
      <c r="H9" s="66"/>
    </row>
    <row r="10" ht="23.25" customHeight="1" spans="1:8">
      <c r="A10" s="67"/>
      <c r="B10" s="67"/>
      <c r="C10" s="68"/>
      <c r="D10" s="69"/>
      <c r="E10" s="70"/>
      <c r="F10" s="69"/>
      <c r="G10" s="69"/>
      <c r="H10" s="69"/>
    </row>
  </sheetData>
  <mergeCells count="14">
    <mergeCell ref="A2:H2"/>
    <mergeCell ref="A3:G3"/>
    <mergeCell ref="A4:B4"/>
    <mergeCell ref="C4:H4"/>
    <mergeCell ref="A5:B5"/>
    <mergeCell ref="C5:H5"/>
    <mergeCell ref="E6:G6"/>
    <mergeCell ref="A8:B8"/>
    <mergeCell ref="A9:B9"/>
    <mergeCell ref="A6:A7"/>
    <mergeCell ref="B6:B7"/>
    <mergeCell ref="C6:C7"/>
    <mergeCell ref="D6:D7"/>
    <mergeCell ref="H6:H7"/>
  </mergeCells>
  <printOptions horizontalCentered="1"/>
  <pageMargins left="0.0791666666666667" right="0.0791666666666667" top="0.0791666666666667" bottom="0.0791666666666667" header="0" footer="0"/>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vt:lpstr>
      <vt:lpstr>2022年部门收支总体情况表</vt:lpstr>
      <vt:lpstr>2022年部门收入总体情况表</vt:lpstr>
      <vt:lpstr>2022年部门支出总体情况表</vt:lpstr>
      <vt:lpstr>2022年财政拨款收支总体情况表</vt:lpstr>
      <vt:lpstr>2022年一般公共预算支出情况表</vt:lpstr>
      <vt:lpstr>2022年一般公共预算基本支出情况表</vt:lpstr>
      <vt:lpstr>2022年政府性基金预算支出情况表</vt:lpstr>
      <vt:lpstr>2022年一般公共预算“三公”经费预算表</vt:lpstr>
      <vt:lpstr>2022年预算项目绩效目标表</vt:lpstr>
      <vt:lpstr>2022年整体支出绩效目标表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田毅惠</cp:lastModifiedBy>
  <dcterms:created xsi:type="dcterms:W3CDTF">2022-03-28T06:49:00Z</dcterms:created>
  <cp:lastPrinted>2022-04-08T02:34:00Z</cp:lastPrinted>
  <dcterms:modified xsi:type="dcterms:W3CDTF">2023-08-16T12:29:25Z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2052-11.1.0.12650</vt:lpwstr>
  </property>
  <property fmtid="{D5CDD505-2E9C-101B-9397-08002B2CF9AE}" pid="3" name="ICV">
    <vt:lpwstr>98CFA44CC20D46609EFB6FA84B87FB8A</vt:lpwstr>
  </property>
  <property fmtid="{D5CDD505-2E9C-101B-9397-08002B2CF9AE}" pid="4" name="commondata">
    <vt:lpwstr>eyJoZGlkIjoiYjlkYWRiYjFkMTk1YzBjYzRjZjBiNTE3ZmIxZGRiYmEifQ==</vt:lpwstr>
  </property>
</Properties>
</file>